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20" yWindow="120" windowWidth="7530" windowHeight="6525" activeTab="0"/>
  </bookViews>
  <sheets>
    <sheet name="mesreal" sheetId="1" r:id="rId1"/>
    <sheet name="mes30" sheetId="2" r:id="rId2"/>
    <sheet name="colarconatr" sheetId="3" r:id="rId3"/>
  </sheets>
  <externalReferences>
    <externalReference r:id="rId6"/>
  </externalReferences>
  <definedNames>
    <definedName name="_xlnm._FilterDatabase" localSheetId="1" hidden="1">'mes30'!$P$26:$P$207</definedName>
    <definedName name="_xlnm._FilterDatabase" localSheetId="0" hidden="1">'mesreal'!$P$26:$P$207</definedName>
    <definedName name="_xlnm.Print_Area" localSheetId="1">'mes30'!$A$15:$I$215</definedName>
    <definedName name="_xlnm.Print_Area" localSheetId="0">'mesreal'!$A$15:$I$235</definedName>
  </definedNames>
  <calcPr fullCalcOnLoad="1"/>
</workbook>
</file>

<file path=xl/sharedStrings.xml><?xml version="1.0" encoding="utf-8"?>
<sst xmlns="http://schemas.openxmlformats.org/spreadsheetml/2006/main" count="143" uniqueCount="64">
  <si>
    <t>PODER JUDICIÁRIO FEDERAL</t>
  </si>
  <si>
    <t>SEÇÃO DE CONTADORIA JUDICIAL</t>
  </si>
  <si>
    <t>PROCESSO:</t>
  </si>
  <si>
    <t>AUTOR   :</t>
  </si>
  <si>
    <t>RÉU     :</t>
  </si>
  <si>
    <t>Parte   :</t>
  </si>
  <si>
    <t xml:space="preserve">INSTITUTO NACIONAL DO SEGURO SOCIAL - INSS </t>
  </si>
  <si>
    <t>Atualizar para:</t>
  </si>
  <si>
    <t>Início dos Juros:</t>
  </si>
  <si>
    <t>Taxa de Juros:</t>
  </si>
  <si>
    <t>Valor Corrigido</t>
  </si>
  <si>
    <t>JUSTIÇA FEDERAL EM PERNAMBUCO</t>
  </si>
  <si>
    <t>Data do Protocolo:</t>
  </si>
  <si>
    <t>DIB:</t>
  </si>
  <si>
    <t>Início do Salário Maternidade</t>
  </si>
  <si>
    <t>Data de Ajuizamento da Demanda</t>
  </si>
  <si>
    <t>Data de Elaboração dos Cálculos</t>
  </si>
  <si>
    <t>Data da Citação do INSS (ou data determinada pelo MM. Juízo)</t>
  </si>
  <si>
    <t>Juros Arbitrados Judicialmente</t>
  </si>
  <si>
    <t>Configuração Básica</t>
  </si>
  <si>
    <t>Pagamento Administrativo</t>
  </si>
  <si>
    <t>Competência</t>
  </si>
  <si>
    <t>Valor Pago (-CPMF)</t>
  </si>
  <si>
    <t>Situação</t>
  </si>
  <si>
    <t>Comp</t>
  </si>
  <si>
    <t>Dias Devidos</t>
  </si>
  <si>
    <t>Valor Devido</t>
  </si>
  <si>
    <t>13º/1998</t>
  </si>
  <si>
    <t>13º/1999</t>
  </si>
  <si>
    <t>13º/2000</t>
  </si>
  <si>
    <t>13º/2001</t>
  </si>
  <si>
    <t>13º/2002</t>
  </si>
  <si>
    <t>13º/2003</t>
  </si>
  <si>
    <t>13º/2004</t>
  </si>
  <si>
    <t>13º/2005</t>
  </si>
  <si>
    <t>13º/2006</t>
  </si>
  <si>
    <t>13º/2007</t>
  </si>
  <si>
    <t>13º/2008</t>
  </si>
  <si>
    <t>13º/2009</t>
  </si>
  <si>
    <t>13º/2010</t>
  </si>
  <si>
    <t xml:space="preserve"> Correção Monetária</t>
  </si>
  <si>
    <t>% de Juros</t>
  </si>
  <si>
    <t>Valor dos Juros</t>
  </si>
  <si>
    <t>Total da Conta</t>
  </si>
  <si>
    <t>Total de Dias:</t>
  </si>
  <si>
    <t>Total devido a(à) autor(a) em</t>
  </si>
  <si>
    <t>Valor Pago</t>
  </si>
  <si>
    <t>Total pago a(à) autor(a) em</t>
  </si>
  <si>
    <t>Diferença devida em</t>
  </si>
  <si>
    <t>Filtro</t>
  </si>
  <si>
    <t>Obs.: Salário Maternidade considerado em 120 dias;</t>
  </si>
  <si>
    <t>Obs.: O cálculo do 13º salário considera o salário mínimo na data do DCB (Data de Cancelamento do Benefício).</t>
  </si>
  <si>
    <t>correção</t>
  </si>
  <si>
    <t>juros</t>
  </si>
  <si>
    <t>Elaborado pela Seção de Contadoria</t>
  </si>
  <si>
    <t>dos Juizados Especiais Federais</t>
  </si>
  <si>
    <t xml:space="preserve">Benefício n.º </t>
  </si>
  <si>
    <t>101.452-103-2</t>
  </si>
  <si>
    <t>Salário Mínimo</t>
  </si>
  <si>
    <t>2008.83.00.508888-3</t>
  </si>
  <si>
    <t>VILMA SOARES DE SANTANA</t>
  </si>
  <si>
    <t>Data da citação:</t>
  </si>
  <si>
    <t>Atualização:</t>
  </si>
  <si>
    <t>CÓPIA DO CONATR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</si>
</sst>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m/yyyy"/>
    <numFmt numFmtId="166" formatCode="0.0%"/>
    <numFmt numFmtId="167" formatCode="00"/>
    <numFmt numFmtId="168" formatCode="dd/mm/yyyy"/>
    <numFmt numFmtId="169" formatCode="mmm/yyyy"/>
    <numFmt numFmtId="170" formatCode="&quot;Fortaleza,&quot;\ dd\ &quot;de&quot;\ mmmm\ &quot;de&quot;\ yyyy\."/>
    <numFmt numFmtId="171" formatCode="&quot;Recife,&quot;\ dd\ &quot;de&quot;\ mmmm\ &quot;de&quot;\ yyyy\.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_(* #,##0.000000000_);_(* \(#,##0.000000000\);_(* &quot;-&quot;??_);_(@_)"/>
    <numFmt numFmtId="179" formatCode="0.0"/>
  </numFmts>
  <fonts count="17">
    <font>
      <sz val="12"/>
      <name val="Courier New"/>
      <family val="0"/>
    </font>
    <font>
      <b/>
      <sz val="12"/>
      <name val="Courier New"/>
      <family val="3"/>
    </font>
    <font>
      <b/>
      <sz val="12"/>
      <color indexed="10"/>
      <name val="Courier New"/>
      <family val="3"/>
    </font>
    <font>
      <sz val="8"/>
      <name val="Courier New"/>
      <family val="0"/>
    </font>
    <font>
      <b/>
      <sz val="12"/>
      <color indexed="12"/>
      <name val="Courier New"/>
      <family val="3"/>
    </font>
    <font>
      <sz val="12"/>
      <color indexed="47"/>
      <name val="Courier New"/>
      <family val="0"/>
    </font>
    <font>
      <b/>
      <sz val="12"/>
      <color indexed="9"/>
      <name val="Courier New"/>
      <family val="3"/>
    </font>
    <font>
      <b/>
      <i/>
      <sz val="12"/>
      <color indexed="12"/>
      <name val="Courier New"/>
      <family val="3"/>
    </font>
    <font>
      <b/>
      <sz val="12"/>
      <color indexed="8"/>
      <name val="Courier New"/>
      <family val="3"/>
    </font>
    <font>
      <b/>
      <sz val="14"/>
      <color indexed="12"/>
      <name val="Courier New"/>
      <family val="3"/>
    </font>
    <font>
      <b/>
      <sz val="14"/>
      <name val="Courier New"/>
      <family val="3"/>
    </font>
    <font>
      <sz val="8"/>
      <name val="Tahoma"/>
      <family val="2"/>
    </font>
    <font>
      <sz val="12"/>
      <color indexed="9"/>
      <name val="Courier New"/>
      <family val="0"/>
    </font>
    <font>
      <b/>
      <sz val="13"/>
      <name val="Courier New"/>
      <family val="3"/>
    </font>
    <font>
      <b/>
      <sz val="12"/>
      <color indexed="21"/>
      <name val="Courier New"/>
      <family val="3"/>
    </font>
    <font>
      <sz val="12"/>
      <color indexed="10"/>
      <name val="Courier New"/>
      <family val="0"/>
    </font>
    <font>
      <b/>
      <sz val="18"/>
      <color indexed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4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7" fillId="2" borderId="0" xfId="0" applyFont="1" applyFill="1" applyAlignment="1">
      <alignment horizontal="left"/>
    </xf>
    <xf numFmtId="43" fontId="2" fillId="2" borderId="0" xfId="18" applyFont="1" applyFill="1" applyAlignment="1">
      <alignment/>
    </xf>
    <xf numFmtId="0" fontId="1" fillId="2" borderId="0" xfId="0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7" fontId="8" fillId="3" borderId="1" xfId="0" applyNumberFormat="1" applyFont="1" applyFill="1" applyBorder="1" applyAlignment="1">
      <alignment horizontal="center"/>
    </xf>
    <xf numFmtId="43" fontId="2" fillId="3" borderId="1" xfId="18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7" fontId="8" fillId="4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1" fillId="2" borderId="0" xfId="0" applyNumberFormat="1" applyFont="1" applyFill="1" applyAlignment="1">
      <alignment/>
    </xf>
    <xf numFmtId="17" fontId="0" fillId="2" borderId="1" xfId="0" applyNumberFormat="1" applyFont="1" applyFill="1" applyBorder="1" applyAlignment="1">
      <alignment horizontal="center"/>
    </xf>
    <xf numFmtId="17" fontId="0" fillId="2" borderId="0" xfId="0" applyNumberFormat="1" applyFill="1" applyAlignment="1">
      <alignment/>
    </xf>
    <xf numFmtId="43" fontId="0" fillId="2" borderId="1" xfId="18" applyFont="1" applyFill="1" applyBorder="1" applyAlignment="1">
      <alignment horizontal="center"/>
    </xf>
    <xf numFmtId="17" fontId="0" fillId="2" borderId="2" xfId="0" applyNumberFormat="1" applyFont="1" applyFill="1" applyBorder="1" applyAlignment="1">
      <alignment horizontal="center"/>
    </xf>
    <xf numFmtId="43" fontId="0" fillId="2" borderId="2" xfId="18" applyFont="1" applyFill="1" applyBorder="1" applyAlignment="1">
      <alignment horizontal="center"/>
    </xf>
    <xf numFmtId="43" fontId="0" fillId="2" borderId="1" xfId="18" applyFill="1" applyBorder="1" applyAlignment="1">
      <alignment/>
    </xf>
    <xf numFmtId="178" fontId="0" fillId="2" borderId="1" xfId="18" applyNumberFormat="1" applyFill="1" applyBorder="1" applyAlignment="1">
      <alignment/>
    </xf>
    <xf numFmtId="10" fontId="0" fillId="2" borderId="1" xfId="17" applyNumberFormat="1" applyFill="1" applyBorder="1" applyAlignment="1">
      <alignment/>
    </xf>
    <xf numFmtId="43" fontId="0" fillId="2" borderId="2" xfId="18" applyFill="1" applyBorder="1" applyAlignment="1">
      <alignment/>
    </xf>
    <xf numFmtId="178" fontId="0" fillId="2" borderId="2" xfId="18" applyNumberFormat="1" applyFill="1" applyBorder="1" applyAlignment="1">
      <alignment/>
    </xf>
    <xf numFmtId="10" fontId="0" fillId="2" borderId="2" xfId="17" applyNumberFormat="1" applyFill="1" applyBorder="1" applyAlignment="1">
      <alignment/>
    </xf>
    <xf numFmtId="43" fontId="0" fillId="2" borderId="2" xfId="0" applyNumberFormat="1" applyFill="1" applyBorder="1" applyAlignment="1">
      <alignment/>
    </xf>
    <xf numFmtId="0" fontId="4" fillId="2" borderId="0" xfId="0" applyFont="1" applyFill="1" applyAlignment="1">
      <alignment/>
    </xf>
    <xf numFmtId="17" fontId="0" fillId="2" borderId="1" xfId="0" applyNumberFormat="1" applyFill="1" applyBorder="1" applyAlignment="1">
      <alignment horizontal="center"/>
    </xf>
    <xf numFmtId="166" fontId="0" fillId="2" borderId="1" xfId="17" applyNumberFormat="1" applyFill="1" applyBorder="1" applyAlignment="1">
      <alignment/>
    </xf>
    <xf numFmtId="17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166" fontId="0" fillId="2" borderId="2" xfId="17" applyNumberForma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17" fontId="9" fillId="2" borderId="5" xfId="0" applyNumberFormat="1" applyFont="1" applyFill="1" applyBorder="1" applyAlignment="1">
      <alignment/>
    </xf>
    <xf numFmtId="43" fontId="1" fillId="2" borderId="0" xfId="0" applyNumberFormat="1" applyFont="1" applyFill="1" applyBorder="1" applyAlignment="1">
      <alignment horizontal="center"/>
    </xf>
    <xf numFmtId="167" fontId="4" fillId="2" borderId="2" xfId="18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12" fillId="2" borderId="0" xfId="0" applyFont="1" applyFill="1" applyAlignment="1">
      <alignment/>
    </xf>
    <xf numFmtId="169" fontId="12" fillId="2" borderId="0" xfId="0" applyNumberFormat="1" applyFont="1" applyFill="1" applyAlignment="1">
      <alignment/>
    </xf>
    <xf numFmtId="165" fontId="12" fillId="2" borderId="0" xfId="0" applyNumberFormat="1" applyFont="1" applyFill="1" applyAlignment="1">
      <alignment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7" fontId="2" fillId="3" borderId="6" xfId="0" applyNumberFormat="1" applyFont="1" applyFill="1" applyBorder="1" applyAlignment="1">
      <alignment horizontal="center"/>
    </xf>
    <xf numFmtId="17" fontId="2" fillId="3" borderId="7" xfId="0" applyNumberFormat="1" applyFont="1" applyFill="1" applyBorder="1" applyAlignment="1">
      <alignment horizontal="center"/>
    </xf>
    <xf numFmtId="166" fontId="4" fillId="3" borderId="7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7" fontId="4" fillId="3" borderId="7" xfId="0" applyNumberFormat="1" applyFont="1" applyFill="1" applyBorder="1" applyAlignment="1">
      <alignment horizontal="center"/>
    </xf>
    <xf numFmtId="166" fontId="4" fillId="2" borderId="0" xfId="0" applyNumberFormat="1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/>
    </xf>
    <xf numFmtId="14" fontId="12" fillId="2" borderId="0" xfId="0" applyNumberFormat="1" applyFont="1" applyFill="1" applyAlignment="1">
      <alignment/>
    </xf>
    <xf numFmtId="0" fontId="12" fillId="2" borderId="3" xfId="0" applyFont="1" applyFill="1" applyBorder="1" applyAlignment="1">
      <alignment horizontal="center" vertical="center" wrapText="1"/>
    </xf>
    <xf numFmtId="43" fontId="12" fillId="2" borderId="0" xfId="18" applyFont="1" applyFill="1" applyAlignment="1">
      <alignment/>
    </xf>
    <xf numFmtId="43" fontId="12" fillId="2" borderId="0" xfId="0" applyNumberFormat="1" applyFont="1" applyFill="1" applyAlignment="1">
      <alignment/>
    </xf>
    <xf numFmtId="0" fontId="12" fillId="2" borderId="1" xfId="0" applyFont="1" applyFill="1" applyBorder="1" applyAlignment="1">
      <alignment/>
    </xf>
    <xf numFmtId="43" fontId="12" fillId="2" borderId="0" xfId="18" applyFont="1" applyFill="1" applyAlignment="1">
      <alignment horizontal="center"/>
    </xf>
    <xf numFmtId="43" fontId="0" fillId="2" borderId="2" xfId="18" applyFill="1" applyBorder="1" applyAlignment="1">
      <alignment/>
    </xf>
    <xf numFmtId="178" fontId="0" fillId="2" borderId="2" xfId="18" applyNumberFormat="1" applyFill="1" applyBorder="1" applyAlignment="1">
      <alignment/>
    </xf>
    <xf numFmtId="10" fontId="0" fillId="2" borderId="2" xfId="17" applyNumberFormat="1" applyFill="1" applyBorder="1" applyAlignment="1">
      <alignment/>
    </xf>
    <xf numFmtId="178" fontId="0" fillId="2" borderId="1" xfId="18" applyNumberFormat="1" applyFill="1" applyBorder="1" applyAlignment="1">
      <alignment/>
    </xf>
    <xf numFmtId="43" fontId="0" fillId="2" borderId="1" xfId="18" applyFill="1" applyBorder="1" applyAlignment="1">
      <alignment/>
    </xf>
    <xf numFmtId="10" fontId="0" fillId="2" borderId="1" xfId="17" applyNumberFormat="1" applyFill="1" applyBorder="1" applyAlignment="1">
      <alignment/>
    </xf>
    <xf numFmtId="166" fontId="0" fillId="2" borderId="2" xfId="17" applyNumberFormat="1" applyFill="1" applyBorder="1" applyAlignment="1">
      <alignment/>
    </xf>
    <xf numFmtId="166" fontId="0" fillId="2" borderId="1" xfId="17" applyNumberFormat="1" applyFill="1" applyBorder="1" applyAlignment="1">
      <alignment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43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3" fontId="9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b/>
        <i val="0"/>
        <color rgb="FF0000FF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rgb="FFFFFF00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ADORIA\INDEXADORES\TABELAS%20DE%20INDEX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PREVIDENCIÁRIA"/>
      <sheetName val="tTAB. PADRAOI"/>
      <sheetName val="TAB. PADRAO"/>
      <sheetName val="TAB. PADRAOCJF"/>
      <sheetName val="TAB. SAL. MÍN."/>
      <sheetName val="UPC"/>
      <sheetName val="TABELA FGTS ORIGINAL "/>
      <sheetName val="SELIC"/>
      <sheetName val="URV"/>
      <sheetName val="TABELAS DE INDEXADORES"/>
    </sheetNames>
    <sheetDataSet>
      <sheetData sheetId="0">
        <row r="1">
          <cell r="A1" t="str">
            <v>PODER JUDICIÁRIO </v>
          </cell>
        </row>
        <row r="2">
          <cell r="A2" t="str">
            <v>SEÇÃO JUDICIÁRIA DE PERNAMBUCO </v>
          </cell>
        </row>
        <row r="3">
          <cell r="A3" t="str">
            <v>SEÇÃO DE CONTADORIA </v>
          </cell>
        </row>
        <row r="4">
          <cell r="B4">
            <v>2.5977968939147873</v>
          </cell>
        </row>
        <row r="5">
          <cell r="A5" t="str">
            <v>PERÍODO</v>
          </cell>
          <cell r="B5" t="str">
            <v>ORTN/OTN/BTN/INPC/IRSM/IPCr/INPC/IGP-DI</v>
          </cell>
          <cell r="C5" t="str">
            <v>VARIAÇÃO DOS INDEXADORES</v>
          </cell>
          <cell r="D5" t="str">
            <v>ÍNDICE CORREÇÃO</v>
          </cell>
        </row>
        <row r="6">
          <cell r="D6" t="str">
            <v>ATUALIZAÇÃO </v>
          </cell>
        </row>
        <row r="7">
          <cell r="A7">
            <v>23651</v>
          </cell>
          <cell r="B7">
            <v>529.2654457281226</v>
          </cell>
          <cell r="C7">
            <v>1</v>
          </cell>
          <cell r="D7">
            <v>0.0049083062</v>
          </cell>
        </row>
        <row r="8">
          <cell r="A8">
            <v>23682</v>
          </cell>
          <cell r="B8">
            <v>529.2654457281226</v>
          </cell>
          <cell r="C8">
            <v>1</v>
          </cell>
          <cell r="D8">
            <v>0.0049083062</v>
          </cell>
        </row>
        <row r="9">
          <cell r="A9">
            <v>23712</v>
          </cell>
          <cell r="B9">
            <v>529.2654457281226</v>
          </cell>
          <cell r="C9">
            <v>1.13</v>
          </cell>
          <cell r="D9">
            <v>0.0049083062</v>
          </cell>
        </row>
        <row r="10">
          <cell r="A10">
            <v>23743</v>
          </cell>
          <cell r="B10">
            <v>598.0699536727784</v>
          </cell>
          <cell r="C10">
            <v>1</v>
          </cell>
          <cell r="D10">
            <v>0.0043436338</v>
          </cell>
        </row>
        <row r="11">
          <cell r="A11">
            <v>23774</v>
          </cell>
          <cell r="B11">
            <v>598.0699536727784</v>
          </cell>
          <cell r="C11">
            <v>1</v>
          </cell>
          <cell r="D11">
            <v>0.0043436338</v>
          </cell>
        </row>
        <row r="12">
          <cell r="A12">
            <v>23802</v>
          </cell>
          <cell r="B12">
            <v>598.0699536727784</v>
          </cell>
          <cell r="C12">
            <v>1.1858407079646018</v>
          </cell>
          <cell r="D12">
            <v>0.0043436338</v>
          </cell>
        </row>
        <row r="13">
          <cell r="A13">
            <v>23833</v>
          </cell>
          <cell r="B13">
            <v>709.2156972756842</v>
          </cell>
          <cell r="C13">
            <v>1</v>
          </cell>
          <cell r="D13">
            <v>0.0036629151</v>
          </cell>
        </row>
        <row r="14">
          <cell r="A14">
            <v>23863</v>
          </cell>
          <cell r="B14">
            <v>709.2156972756842</v>
          </cell>
          <cell r="C14">
            <v>1</v>
          </cell>
          <cell r="D14">
            <v>0.0036629151</v>
          </cell>
        </row>
        <row r="15">
          <cell r="A15">
            <v>23894</v>
          </cell>
          <cell r="B15">
            <v>709.2156972756842</v>
          </cell>
          <cell r="C15">
            <v>1.1343283582089552</v>
          </cell>
          <cell r="D15">
            <v>0.0036629151</v>
          </cell>
        </row>
        <row r="16">
          <cell r="A16">
            <v>23924</v>
          </cell>
          <cell r="B16">
            <v>804.4834775067462</v>
          </cell>
          <cell r="C16">
            <v>1</v>
          </cell>
          <cell r="D16">
            <v>0.0032291488</v>
          </cell>
        </row>
        <row r="17">
          <cell r="A17">
            <v>23955</v>
          </cell>
          <cell r="B17">
            <v>804.4834775067462</v>
          </cell>
          <cell r="C17">
            <v>1.0328947368421053</v>
          </cell>
          <cell r="D17">
            <v>0.0032291488</v>
          </cell>
        </row>
        <row r="18">
          <cell r="A18">
            <v>23986</v>
          </cell>
          <cell r="B18">
            <v>830.9467497931524</v>
          </cell>
          <cell r="C18">
            <v>1.0127388535031847</v>
          </cell>
          <cell r="D18">
            <v>0.0031263097</v>
          </cell>
        </row>
        <row r="19">
          <cell r="A19">
            <v>24016</v>
          </cell>
          <cell r="B19">
            <v>841.5320587077149</v>
          </cell>
          <cell r="C19">
            <v>1.009433962264151</v>
          </cell>
          <cell r="D19">
            <v>0.003086985</v>
          </cell>
        </row>
        <row r="20">
          <cell r="A20">
            <v>24047</v>
          </cell>
          <cell r="B20">
            <v>849.4710403936368</v>
          </cell>
          <cell r="C20">
            <v>1.0155763239875388</v>
          </cell>
          <cell r="D20">
            <v>0.0030581347</v>
          </cell>
        </row>
        <row r="21">
          <cell r="A21">
            <v>24077</v>
          </cell>
          <cell r="B21">
            <v>862.7026765368398</v>
          </cell>
          <cell r="C21">
            <v>1.01840490797546</v>
          </cell>
          <cell r="D21">
            <v>0.0030112308</v>
          </cell>
        </row>
        <row r="22">
          <cell r="A22">
            <v>24108</v>
          </cell>
          <cell r="B22">
            <v>878.5806399086835</v>
          </cell>
          <cell r="C22">
            <v>1.0271084337349397</v>
          </cell>
          <cell r="D22">
            <v>0.0029568109</v>
          </cell>
        </row>
        <row r="23">
          <cell r="A23">
            <v>24139</v>
          </cell>
          <cell r="B23">
            <v>902.3975849664489</v>
          </cell>
          <cell r="C23">
            <v>1.0146627565982405</v>
          </cell>
          <cell r="D23">
            <v>0.0028787719</v>
          </cell>
        </row>
        <row r="24">
          <cell r="A24">
            <v>24167</v>
          </cell>
          <cell r="B24">
            <v>915.629221109652</v>
          </cell>
          <cell r="C24">
            <v>1.0173410404624277</v>
          </cell>
          <cell r="D24">
            <v>0.0028371712</v>
          </cell>
        </row>
        <row r="25">
          <cell r="A25">
            <v>24198</v>
          </cell>
          <cell r="B25">
            <v>931.5071844814956</v>
          </cell>
          <cell r="C25">
            <v>1.0386363636363636</v>
          </cell>
          <cell r="D25">
            <v>0.0027888103</v>
          </cell>
        </row>
        <row r="26">
          <cell r="A26">
            <v>24228</v>
          </cell>
          <cell r="B26">
            <v>967.4972347910079</v>
          </cell>
          <cell r="C26">
            <v>1.0443107221006565</v>
          </cell>
          <cell r="D26">
            <v>0.002685069</v>
          </cell>
        </row>
        <row r="27">
          <cell r="A27">
            <v>24259</v>
          </cell>
          <cell r="B27">
            <v>1010.3677358949859</v>
          </cell>
          <cell r="C27">
            <v>1.0408590885280251</v>
          </cell>
          <cell r="D27">
            <v>0.0025711399</v>
          </cell>
        </row>
        <row r="28">
          <cell r="A28">
            <v>24289</v>
          </cell>
          <cell r="B28">
            <v>1051.6504406617794</v>
          </cell>
          <cell r="C28">
            <v>1.0281831907398087</v>
          </cell>
          <cell r="D28">
            <v>0.0024702094</v>
          </cell>
        </row>
        <row r="29">
          <cell r="A29">
            <v>24320</v>
          </cell>
          <cell r="B29">
            <v>1081.2893056225541</v>
          </cell>
          <cell r="C29">
            <v>1.0283896231032794</v>
          </cell>
          <cell r="D29">
            <v>0.0024024993</v>
          </cell>
        </row>
        <row r="30">
          <cell r="A30">
            <v>24351</v>
          </cell>
          <cell r="B30">
            <v>1111.9867014747851</v>
          </cell>
          <cell r="C30">
            <v>1.02855782960495</v>
          </cell>
          <cell r="D30">
            <v>0.0023361762</v>
          </cell>
        </row>
        <row r="31">
          <cell r="A31">
            <v>24381</v>
          </cell>
          <cell r="B31">
            <v>1143.7426282184724</v>
          </cell>
          <cell r="C31">
            <v>1.026376677464137</v>
          </cell>
          <cell r="D31">
            <v>0.0022713124</v>
          </cell>
        </row>
        <row r="32">
          <cell r="A32">
            <v>24412</v>
          </cell>
          <cell r="B32">
            <v>1173.9107586249754</v>
          </cell>
          <cell r="C32">
            <v>1.0229936880072137</v>
          </cell>
          <cell r="D32">
            <v>0.0022129424</v>
          </cell>
        </row>
        <row r="33">
          <cell r="A33">
            <v>24442</v>
          </cell>
          <cell r="B33">
            <v>1200.9032963571096</v>
          </cell>
          <cell r="C33">
            <v>1.023799030409872</v>
          </cell>
          <cell r="D33">
            <v>0.0021632024</v>
          </cell>
        </row>
        <row r="34">
          <cell r="A34">
            <v>24473</v>
          </cell>
          <cell r="B34">
            <v>1229.4836304264281</v>
          </cell>
          <cell r="C34">
            <v>1.0236762806715454</v>
          </cell>
          <cell r="D34">
            <v>0.002112917</v>
          </cell>
        </row>
        <row r="35">
          <cell r="A35">
            <v>24504</v>
          </cell>
          <cell r="B35">
            <v>1.2585932299414748</v>
          </cell>
          <cell r="C35">
            <v>1.021026072329689</v>
          </cell>
          <cell r="D35">
            <v>2.0640480435</v>
          </cell>
        </row>
        <row r="36">
          <cell r="A36">
            <v>24532</v>
          </cell>
          <cell r="B36">
            <v>1.285056502227881</v>
          </cell>
          <cell r="C36">
            <v>1.014827018121911</v>
          </cell>
          <cell r="D36">
            <v>2.0215429355</v>
          </cell>
        </row>
        <row r="37">
          <cell r="A37">
            <v>24563</v>
          </cell>
          <cell r="B37">
            <v>1.3041100582740934</v>
          </cell>
          <cell r="C37">
            <v>1.0150162337662338</v>
          </cell>
          <cell r="D37">
            <v>1.9920074056</v>
          </cell>
        </row>
        <row r="38">
          <cell r="A38">
            <v>24593</v>
          </cell>
          <cell r="B38">
            <v>1.3236928797660341</v>
          </cell>
          <cell r="C38">
            <v>1.0179928028788485</v>
          </cell>
          <cell r="D38">
            <v>1.962537484</v>
          </cell>
        </row>
        <row r="39">
          <cell r="A39">
            <v>24624</v>
          </cell>
          <cell r="B39">
            <v>1.3475098248237998</v>
          </cell>
          <cell r="C39">
            <v>1.02827965435978</v>
          </cell>
          <cell r="D39">
            <v>1.9278500579</v>
          </cell>
        </row>
        <row r="40">
          <cell r="A40">
            <v>24654</v>
          </cell>
          <cell r="B40">
            <v>1.3856169369162246</v>
          </cell>
          <cell r="C40">
            <v>1.0252100840336134</v>
          </cell>
          <cell r="D40">
            <v>1.8748304994</v>
          </cell>
        </row>
        <row r="41">
          <cell r="A41">
            <v>24685</v>
          </cell>
          <cell r="B41">
            <v>1.4205484563342805</v>
          </cell>
          <cell r="C41">
            <v>1.0152757078986587</v>
          </cell>
          <cell r="D41">
            <v>1.8287281101</v>
          </cell>
        </row>
        <row r="42">
          <cell r="A42">
            <v>24716</v>
          </cell>
          <cell r="B42">
            <v>1.4422483396091335</v>
          </cell>
          <cell r="C42">
            <v>1.0047706422018348</v>
          </cell>
          <cell r="D42">
            <v>1.8012133018</v>
          </cell>
        </row>
        <row r="43">
          <cell r="A43">
            <v>24746</v>
          </cell>
          <cell r="B43">
            <v>1.449128790403599</v>
          </cell>
          <cell r="C43">
            <v>1.0069393718042368</v>
          </cell>
          <cell r="D43">
            <v>1.7926611569</v>
          </cell>
        </row>
        <row r="44">
          <cell r="A44">
            <v>24777</v>
          </cell>
          <cell r="B44">
            <v>1.4591848338724334</v>
          </cell>
          <cell r="C44">
            <v>1.014145810663765</v>
          </cell>
          <cell r="D44">
            <v>1.780306945</v>
          </cell>
        </row>
        <row r="45">
          <cell r="A45">
            <v>24807</v>
          </cell>
          <cell r="B45">
            <v>1.4798261862558304</v>
          </cell>
          <cell r="C45">
            <v>1.0185979971387698</v>
          </cell>
          <cell r="D45">
            <v>1.7554743374</v>
          </cell>
        </row>
        <row r="46">
          <cell r="A46">
            <v>24838</v>
          </cell>
          <cell r="B46">
            <v>1.507347989433693</v>
          </cell>
          <cell r="C46">
            <v>1.0175561797752808</v>
          </cell>
          <cell r="D46">
            <v>1.7234221375</v>
          </cell>
        </row>
        <row r="47">
          <cell r="A47">
            <v>24869</v>
          </cell>
          <cell r="B47">
            <v>1.533811261720099</v>
          </cell>
          <cell r="C47">
            <v>1.0144927536231882</v>
          </cell>
          <cell r="D47">
            <v>1.693687456</v>
          </cell>
        </row>
        <row r="48">
          <cell r="A48">
            <v>24898</v>
          </cell>
          <cell r="B48">
            <v>1.5560404104406798</v>
          </cell>
          <cell r="C48">
            <v>1.014625850340136</v>
          </cell>
          <cell r="D48">
            <v>1.6694919209</v>
          </cell>
        </row>
        <row r="49">
          <cell r="A49">
            <v>24929</v>
          </cell>
          <cell r="B49">
            <v>1.5787988246069888</v>
          </cell>
          <cell r="C49">
            <v>1.0187730472678513</v>
          </cell>
          <cell r="D49">
            <v>1.6454261641</v>
          </cell>
        </row>
        <row r="50">
          <cell r="A50">
            <v>24959</v>
          </cell>
          <cell r="B50">
            <v>1.608437689567764</v>
          </cell>
          <cell r="C50">
            <v>1.0266535044422507</v>
          </cell>
          <cell r="D50">
            <v>1.6151057083</v>
          </cell>
        </row>
        <row r="51">
          <cell r="A51">
            <v>24990</v>
          </cell>
          <cell r="B51">
            <v>1.6513081906717417</v>
          </cell>
          <cell r="C51">
            <v>1.0285256410256411</v>
          </cell>
          <cell r="D51">
            <v>1.5731750793</v>
          </cell>
        </row>
        <row r="52">
          <cell r="A52">
            <v>25020</v>
          </cell>
          <cell r="B52">
            <v>1.6984128153415448</v>
          </cell>
          <cell r="C52">
            <v>1.0224368962293549</v>
          </cell>
          <cell r="D52">
            <v>1.5295438602</v>
          </cell>
        </row>
        <row r="53">
          <cell r="A53">
            <v>25051</v>
          </cell>
          <cell r="B53">
            <v>1.7365199274339693</v>
          </cell>
          <cell r="C53">
            <v>1.0182871075891495</v>
          </cell>
          <cell r="D53">
            <v>1.4959787405</v>
          </cell>
        </row>
        <row r="54">
          <cell r="A54">
            <v>25082</v>
          </cell>
          <cell r="B54">
            <v>1.7682758541776564</v>
          </cell>
          <cell r="C54">
            <v>1.0140676444178391</v>
          </cell>
          <cell r="D54">
            <v>1.4691129145</v>
          </cell>
        </row>
        <row r="55">
          <cell r="A55">
            <v>25112</v>
          </cell>
          <cell r="B55">
            <v>1.7931513301268784</v>
          </cell>
          <cell r="C55">
            <v>1.0150531286894922</v>
          </cell>
          <cell r="D55">
            <v>1.4487326586</v>
          </cell>
        </row>
        <row r="56">
          <cell r="A56">
            <v>25143</v>
          </cell>
          <cell r="B56">
            <v>1.8201438678590123</v>
          </cell>
          <cell r="C56">
            <v>1.01628380343123</v>
          </cell>
          <cell r="D56">
            <v>1.4272481092</v>
          </cell>
        </row>
        <row r="57">
          <cell r="A57">
            <v>25173</v>
          </cell>
          <cell r="B57">
            <v>1.8497827328197871</v>
          </cell>
          <cell r="C57">
            <v>1.0191702432045777</v>
          </cell>
          <cell r="D57">
            <v>1.4043794699</v>
          </cell>
        </row>
        <row r="58">
          <cell r="A58">
            <v>25204</v>
          </cell>
          <cell r="B58">
            <v>1.885243517683571</v>
          </cell>
          <cell r="C58">
            <v>1.018248175182482</v>
          </cell>
          <cell r="D58">
            <v>1.3779635731</v>
          </cell>
        </row>
        <row r="59">
          <cell r="A59">
            <v>25235</v>
          </cell>
          <cell r="B59">
            <v>1.919645771655899</v>
          </cell>
          <cell r="C59">
            <v>1.0176454370002754</v>
          </cell>
          <cell r="D59">
            <v>1.3532688854</v>
          </cell>
        </row>
        <row r="60">
          <cell r="A60">
            <v>25263</v>
          </cell>
          <cell r="B60">
            <v>1.9535187601824984</v>
          </cell>
          <cell r="C60">
            <v>1.0140883229477107</v>
          </cell>
          <cell r="D60">
            <v>1.3298039142</v>
          </cell>
        </row>
        <row r="61">
          <cell r="A61">
            <v>25294</v>
          </cell>
          <cell r="B61">
            <v>1.9810405633603607</v>
          </cell>
          <cell r="C61">
            <v>1.0154955917713064</v>
          </cell>
          <cell r="D61">
            <v>1.311329481</v>
          </cell>
        </row>
        <row r="62">
          <cell r="A62">
            <v>25324</v>
          </cell>
          <cell r="B62">
            <v>2.0117379592125917</v>
          </cell>
          <cell r="C62">
            <v>1.0123651670612996</v>
          </cell>
          <cell r="D62">
            <v>1.2913197178</v>
          </cell>
        </row>
        <row r="63">
          <cell r="A63">
            <v>25355</v>
          </cell>
          <cell r="B63">
            <v>2.0366134351618133</v>
          </cell>
          <cell r="C63">
            <v>1.0135135135135136</v>
          </cell>
          <cell r="D63">
            <v>1.2755473616</v>
          </cell>
        </row>
        <row r="64">
          <cell r="A64">
            <v>25385</v>
          </cell>
          <cell r="B64">
            <v>2.064135238339676</v>
          </cell>
          <cell r="C64">
            <v>1.006923076923077</v>
          </cell>
          <cell r="D64">
            <v>1.2585400634</v>
          </cell>
        </row>
        <row r="65">
          <cell r="A65">
            <v>25416</v>
          </cell>
          <cell r="B65">
            <v>2.078425405374335</v>
          </cell>
          <cell r="C65">
            <v>1.0073847720906544</v>
          </cell>
          <cell r="D65">
            <v>1.2498869996</v>
          </cell>
        </row>
        <row r="66">
          <cell r="A66">
            <v>25447</v>
          </cell>
          <cell r="B66">
            <v>2.0937741033004507</v>
          </cell>
          <cell r="C66">
            <v>1.0091001011122345</v>
          </cell>
          <cell r="D66">
            <v>1.2407245317</v>
          </cell>
        </row>
        <row r="67">
          <cell r="A67">
            <v>25477</v>
          </cell>
          <cell r="B67">
            <v>2.112827659346663</v>
          </cell>
          <cell r="C67">
            <v>1.0162825651302605</v>
          </cell>
          <cell r="D67">
            <v>1.2295356331</v>
          </cell>
        </row>
        <row r="68">
          <cell r="A68">
            <v>25508</v>
          </cell>
          <cell r="B68">
            <v>2.1472299133189905</v>
          </cell>
          <cell r="C68">
            <v>1.0209514419521815</v>
          </cell>
          <cell r="D68">
            <v>1.2098363932</v>
          </cell>
        </row>
        <row r="69">
          <cell r="A69">
            <v>25538</v>
          </cell>
          <cell r="B69">
            <v>2.192217476205881</v>
          </cell>
          <cell r="C69">
            <v>1.0224529212940607</v>
          </cell>
          <cell r="D69">
            <v>1.1850087512</v>
          </cell>
        </row>
        <row r="70">
          <cell r="A70">
            <v>25569</v>
          </cell>
          <cell r="B70">
            <v>2.241439162658596</v>
          </cell>
          <cell r="C70">
            <v>1.0224321133412042</v>
          </cell>
          <cell r="D70">
            <v>1.1589861269</v>
          </cell>
        </row>
        <row r="71">
          <cell r="A71">
            <v>25600</v>
          </cell>
          <cell r="B71">
            <v>2.2917193800027675</v>
          </cell>
          <cell r="C71">
            <v>1.020092378752887</v>
          </cell>
          <cell r="D71">
            <v>1.1335580248</v>
          </cell>
        </row>
        <row r="72">
          <cell r="A72">
            <v>25628</v>
          </cell>
          <cell r="B72">
            <v>2.3377654737811144</v>
          </cell>
          <cell r="C72">
            <v>1.0113199003848765</v>
          </cell>
          <cell r="D72">
            <v>1.1112307556</v>
          </cell>
        </row>
        <row r="73">
          <cell r="A73">
            <v>25659</v>
          </cell>
          <cell r="B73">
            <v>2.3642287460675204</v>
          </cell>
          <cell r="C73">
            <v>1.0091784195209312</v>
          </cell>
          <cell r="D73">
            <v>1.0987925336</v>
          </cell>
        </row>
        <row r="74">
          <cell r="A74">
            <v>25689</v>
          </cell>
          <cell r="B74">
            <v>2.385928629342373</v>
          </cell>
          <cell r="C74">
            <v>1.0093167701863355</v>
          </cell>
          <cell r="D74">
            <v>1.0887990788</v>
          </cell>
        </row>
        <row r="75">
          <cell r="A75">
            <v>25720</v>
          </cell>
          <cell r="B75">
            <v>2.4081577780629546</v>
          </cell>
          <cell r="C75">
            <v>1.0153846153846156</v>
          </cell>
          <cell r="D75">
            <v>1.0787486258</v>
          </cell>
        </row>
        <row r="76">
          <cell r="A76">
            <v>25750</v>
          </cell>
          <cell r="B76">
            <v>2.4452063592639237</v>
          </cell>
          <cell r="C76">
            <v>1.0088744588744587</v>
          </cell>
          <cell r="D76">
            <v>1.0624039497</v>
          </cell>
        </row>
        <row r="77">
          <cell r="A77">
            <v>25781</v>
          </cell>
          <cell r="B77">
            <v>2.4669062425387764</v>
          </cell>
          <cell r="C77">
            <v>1.0094400343273975</v>
          </cell>
          <cell r="D77">
            <v>1.0530586242</v>
          </cell>
        </row>
        <row r="78">
          <cell r="A78">
            <v>25812</v>
          </cell>
          <cell r="B78">
            <v>2.4901939221508136</v>
          </cell>
          <cell r="C78">
            <v>1.0119022316684378</v>
          </cell>
          <cell r="D78">
            <v>1.0432106796</v>
          </cell>
        </row>
        <row r="79">
          <cell r="A79">
            <v>25842</v>
          </cell>
          <cell r="B79">
            <v>2.5198327871115884</v>
          </cell>
          <cell r="C79">
            <v>1.0189035916824196</v>
          </cell>
          <cell r="D79">
            <v>1.0309401906</v>
          </cell>
        </row>
        <row r="80">
          <cell r="A80">
            <v>25873</v>
          </cell>
          <cell r="B80">
            <v>2.5674666772271193</v>
          </cell>
          <cell r="C80">
            <v>1.0212327355184498</v>
          </cell>
          <cell r="D80">
            <v>1.0118132854</v>
          </cell>
        </row>
        <row r="81">
          <cell r="A81">
            <v>25903</v>
          </cell>
          <cell r="B81">
            <v>2.621981018137116</v>
          </cell>
          <cell r="C81">
            <v>1.019580137262818</v>
          </cell>
          <cell r="D81">
            <v>0.9907763923</v>
          </cell>
        </row>
        <row r="82">
          <cell r="A82">
            <v>25934</v>
          </cell>
          <cell r="B82">
            <v>2.673319766372744</v>
          </cell>
          <cell r="C82">
            <v>1.0184121956048307</v>
          </cell>
          <cell r="D82">
            <v>0.9717494055</v>
          </cell>
        </row>
        <row r="83">
          <cell r="A83">
            <v>25965</v>
          </cell>
          <cell r="B83">
            <v>2.7225414528254595</v>
          </cell>
          <cell r="C83">
            <v>1.0132192846034214</v>
          </cell>
          <cell r="D83">
            <v>0.9541808412</v>
          </cell>
        </row>
        <row r="84">
          <cell r="A84">
            <v>25993</v>
          </cell>
          <cell r="B84">
            <v>2.7585315031349715</v>
          </cell>
          <cell r="C84">
            <v>1.0099769762087492</v>
          </cell>
          <cell r="D84">
            <v>0.9417318203</v>
          </cell>
        </row>
        <row r="85">
          <cell r="A85">
            <v>26024</v>
          </cell>
          <cell r="B85">
            <v>2.786053306312834</v>
          </cell>
          <cell r="C85">
            <v>1.0115881458966565</v>
          </cell>
          <cell r="D85">
            <v>0.9324289984</v>
          </cell>
        </row>
        <row r="86">
          <cell r="A86">
            <v>26054</v>
          </cell>
          <cell r="B86">
            <v>2.8183384985022495</v>
          </cell>
          <cell r="C86">
            <v>1.0142723004694836</v>
          </cell>
          <cell r="D86">
            <v>0.9217476521</v>
          </cell>
        </row>
        <row r="87">
          <cell r="A87">
            <v>26085</v>
          </cell>
          <cell r="B87">
            <v>2.858562672377587</v>
          </cell>
          <cell r="C87">
            <v>1.0198111460840584</v>
          </cell>
          <cell r="D87">
            <v>0.9087773093</v>
          </cell>
        </row>
        <row r="88">
          <cell r="A88">
            <v>26115</v>
          </cell>
          <cell r="B88">
            <v>2.9151940750704957</v>
          </cell>
          <cell r="C88">
            <v>1.0199709513435005</v>
          </cell>
          <cell r="D88">
            <v>0.8911231386</v>
          </cell>
        </row>
        <row r="89">
          <cell r="A89">
            <v>26146</v>
          </cell>
          <cell r="B89">
            <v>2.973413274100589</v>
          </cell>
          <cell r="C89">
            <v>1.021003915984336</v>
          </cell>
          <cell r="D89">
            <v>0.8736750173</v>
          </cell>
        </row>
        <row r="90">
          <cell r="A90">
            <v>26177</v>
          </cell>
          <cell r="B90">
            <v>3.0358665966965077</v>
          </cell>
          <cell r="C90">
            <v>1.021792189679219</v>
          </cell>
          <cell r="D90">
            <v>0.855701926</v>
          </cell>
        </row>
        <row r="91">
          <cell r="A91">
            <v>26207</v>
          </cell>
          <cell r="B91">
            <v>3.1020247774125234</v>
          </cell>
          <cell r="C91">
            <v>1.0201330830916226</v>
          </cell>
          <cell r="D91">
            <v>0.8374520129</v>
          </cell>
        </row>
        <row r="92">
          <cell r="A92">
            <v>26238</v>
          </cell>
          <cell r="B92">
            <v>3.164478100008442</v>
          </cell>
          <cell r="C92">
            <v>1.0163907007860846</v>
          </cell>
          <cell r="D92">
            <v>0.8209242762</v>
          </cell>
        </row>
        <row r="93">
          <cell r="A93">
            <v>26268</v>
          </cell>
          <cell r="B93">
            <v>3.2163461136897977</v>
          </cell>
          <cell r="C93">
            <v>1.0123416159289123</v>
          </cell>
          <cell r="D93">
            <v>0.8076857409</v>
          </cell>
        </row>
        <row r="94">
          <cell r="A94">
            <v>26299</v>
          </cell>
          <cell r="B94">
            <v>3.256041022119407</v>
          </cell>
          <cell r="C94">
            <v>1.0120286085825747</v>
          </cell>
          <cell r="D94">
            <v>0.7978391169</v>
          </cell>
        </row>
        <row r="95">
          <cell r="A95">
            <v>26330</v>
          </cell>
          <cell r="B95">
            <v>3.295206665103288</v>
          </cell>
          <cell r="C95">
            <v>1.0133311917764216</v>
          </cell>
          <cell r="D95">
            <v>0.7883562877</v>
          </cell>
        </row>
        <row r="96">
          <cell r="A96">
            <v>26359</v>
          </cell>
          <cell r="B96">
            <v>3.3391356970987225</v>
          </cell>
          <cell r="C96">
            <v>1.0114122681883024</v>
          </cell>
          <cell r="D96">
            <v>0.7779848228</v>
          </cell>
        </row>
        <row r="97">
          <cell r="A97">
            <v>26390</v>
          </cell>
          <cell r="B97">
            <v>3.3772428091911473</v>
          </cell>
          <cell r="C97">
            <v>1.0133207961134618</v>
          </cell>
          <cell r="D97">
            <v>0.7692064327</v>
          </cell>
        </row>
        <row r="98">
          <cell r="A98">
            <v>26420</v>
          </cell>
          <cell r="B98">
            <v>3.4222303720780376</v>
          </cell>
          <cell r="C98">
            <v>1.0168574079802042</v>
          </cell>
          <cell r="D98">
            <v>0.7590946872</v>
          </cell>
        </row>
        <row r="99">
          <cell r="A99">
            <v>26451</v>
          </cell>
          <cell r="B99">
            <v>3.479920305662403</v>
          </cell>
          <cell r="C99">
            <v>1.0179467680608365</v>
          </cell>
          <cell r="D99">
            <v>0.7465104559</v>
          </cell>
        </row>
        <row r="100">
          <cell r="A100">
            <v>26481</v>
          </cell>
          <cell r="B100">
            <v>3.5423736282583214</v>
          </cell>
          <cell r="C100">
            <v>1.0143433437920215</v>
          </cell>
          <cell r="D100">
            <v>0.7333492077</v>
          </cell>
        </row>
        <row r="101">
          <cell r="A101">
            <v>26512</v>
          </cell>
          <cell r="B101">
            <v>3.593183111048221</v>
          </cell>
          <cell r="C101">
            <v>1.0083959346000884</v>
          </cell>
          <cell r="D101">
            <v>0.7229792675</v>
          </cell>
        </row>
        <row r="102">
          <cell r="A102">
            <v>26543</v>
          </cell>
          <cell r="B102">
            <v>3.6233512414547238</v>
          </cell>
          <cell r="C102">
            <v>1.007157464212679</v>
          </cell>
          <cell r="D102">
            <v>0.7169597206</v>
          </cell>
        </row>
        <row r="103">
          <cell r="A103">
            <v>26573</v>
          </cell>
          <cell r="B103">
            <v>3.6492852482954024</v>
          </cell>
          <cell r="C103">
            <v>1.0095721537345903</v>
          </cell>
          <cell r="D103">
            <v>0.7118645754</v>
          </cell>
        </row>
        <row r="104">
          <cell r="A104">
            <v>26604</v>
          </cell>
          <cell r="B104">
            <v>3.6842167677134583</v>
          </cell>
          <cell r="C104">
            <v>1.006608245941675</v>
          </cell>
          <cell r="D104">
            <v>0.7051151052</v>
          </cell>
        </row>
        <row r="105">
          <cell r="A105">
            <v>26634</v>
          </cell>
          <cell r="B105">
            <v>3.7085629782169516</v>
          </cell>
          <cell r="C105">
            <v>1.0114171542742973</v>
          </cell>
          <cell r="D105">
            <v>0.7004861206</v>
          </cell>
        </row>
        <row r="106">
          <cell r="A106">
            <v>26665</v>
          </cell>
          <cell r="B106">
            <v>3.7509042138752022</v>
          </cell>
          <cell r="C106">
            <v>1.0098772400169322</v>
          </cell>
          <cell r="D106">
            <v>0.6925788412</v>
          </cell>
        </row>
        <row r="107">
          <cell r="A107">
            <v>26696</v>
          </cell>
          <cell r="B107">
            <v>3.78795279507617</v>
          </cell>
          <cell r="C107">
            <v>1.010479251082856</v>
          </cell>
          <cell r="D107">
            <v>0.6858049808</v>
          </cell>
        </row>
        <row r="108">
          <cell r="A108">
            <v>26724</v>
          </cell>
          <cell r="B108">
            <v>3.827647703505779</v>
          </cell>
          <cell r="C108">
            <v>1.0120298672566372</v>
          </cell>
          <cell r="D108">
            <v>0.6786927886</v>
          </cell>
        </row>
        <row r="109">
          <cell r="A109">
            <v>26755</v>
          </cell>
          <cell r="B109">
            <v>3.873693797284126</v>
          </cell>
          <cell r="C109">
            <v>1.011476977729198</v>
          </cell>
          <cell r="D109">
            <v>0.6706252558</v>
          </cell>
        </row>
        <row r="110">
          <cell r="A110">
            <v>26785</v>
          </cell>
          <cell r="B110">
            <v>3.9181520947252886</v>
          </cell>
          <cell r="C110">
            <v>1.012697555045252</v>
          </cell>
          <cell r="D110">
            <v>0.6630158378</v>
          </cell>
        </row>
        <row r="111">
          <cell r="A111">
            <v>26816</v>
          </cell>
          <cell r="B111">
            <v>3.967903046623732</v>
          </cell>
          <cell r="C111">
            <v>1.0110710951047086</v>
          </cell>
          <cell r="D111">
            <v>0.6547027141</v>
          </cell>
        </row>
        <row r="112">
          <cell r="A112">
            <v>26846</v>
          </cell>
          <cell r="B112">
            <v>4.011832078619166</v>
          </cell>
          <cell r="C112">
            <v>1.0089709762532983</v>
          </cell>
          <cell r="D112">
            <v>0.6475338057</v>
          </cell>
        </row>
        <row r="113">
          <cell r="A113">
            <v>26877</v>
          </cell>
          <cell r="B113">
            <v>4.047822128928679</v>
          </cell>
          <cell r="C113">
            <v>1.0070606694560669</v>
          </cell>
          <cell r="D113">
            <v>0.6417764445</v>
          </cell>
        </row>
        <row r="114">
          <cell r="A114">
            <v>26908</v>
          </cell>
          <cell r="B114">
            <v>4.076402462997998</v>
          </cell>
          <cell r="C114">
            <v>1.0110360945209038</v>
          </cell>
          <cell r="D114">
            <v>0.6372768433</v>
          </cell>
        </row>
        <row r="115">
          <cell r="A115">
            <v>26938</v>
          </cell>
          <cell r="B115">
            <v>4.121390025884889</v>
          </cell>
          <cell r="C115">
            <v>1.0068062154873507</v>
          </cell>
          <cell r="D115">
            <v>0.630320566</v>
          </cell>
        </row>
        <row r="116">
          <cell r="A116">
            <v>26969</v>
          </cell>
          <cell r="B116">
            <v>4.14944109450848</v>
          </cell>
          <cell r="C116">
            <v>1.0085459183673469</v>
          </cell>
          <cell r="D116">
            <v>0.6260594703</v>
          </cell>
        </row>
        <row r="117">
          <cell r="A117">
            <v>26999</v>
          </cell>
          <cell r="B117">
            <v>4.184901879372264</v>
          </cell>
          <cell r="C117">
            <v>1.019602883520931</v>
          </cell>
          <cell r="D117">
            <v>0.6207545526</v>
          </cell>
        </row>
        <row r="118">
          <cell r="A118">
            <v>27030</v>
          </cell>
          <cell r="B118">
            <v>4.266938023460123</v>
          </cell>
          <cell r="C118">
            <v>1.010543289506326</v>
          </cell>
          <cell r="D118">
            <v>0.6088199265</v>
          </cell>
        </row>
        <row r="119">
          <cell r="A119">
            <v>27061</v>
          </cell>
          <cell r="B119">
            <v>4.311925582468607</v>
          </cell>
          <cell r="C119">
            <v>1.0149748373634466</v>
          </cell>
          <cell r="D119">
            <v>0.6024679332</v>
          </cell>
        </row>
        <row r="120">
          <cell r="A120">
            <v>27089</v>
          </cell>
          <cell r="B120">
            <v>4.376495966789359</v>
          </cell>
          <cell r="C120">
            <v>1.012577095174749</v>
          </cell>
          <cell r="D120">
            <v>0.5935791815</v>
          </cell>
        </row>
        <row r="121">
          <cell r="A121">
            <v>27120</v>
          </cell>
          <cell r="B121">
            <v>4.4315395730955744</v>
          </cell>
          <cell r="C121">
            <v>1.0163621163262868</v>
          </cell>
          <cell r="D121">
            <v>0.5862064077</v>
          </cell>
        </row>
        <row r="122">
          <cell r="A122">
            <v>27150</v>
          </cell>
          <cell r="B122">
            <v>4.5040489390951075</v>
          </cell>
          <cell r="C122">
            <v>1.0212690951821386</v>
          </cell>
          <cell r="D122">
            <v>0.5767692423</v>
          </cell>
        </row>
        <row r="123">
          <cell r="A123">
            <v>27181</v>
          </cell>
          <cell r="B123">
            <v>4.599845984685731</v>
          </cell>
          <cell r="C123">
            <v>1.03325279024278</v>
          </cell>
          <cell r="D123">
            <v>0.5647573641</v>
          </cell>
        </row>
        <row r="124">
          <cell r="A124">
            <v>27211</v>
          </cell>
          <cell r="B124">
            <v>4.7528036983635795</v>
          </cell>
          <cell r="C124">
            <v>1.0439866369710469</v>
          </cell>
          <cell r="D124">
            <v>0.5465819879</v>
          </cell>
        </row>
        <row r="125">
          <cell r="A125">
            <v>27242</v>
          </cell>
          <cell r="B125">
            <v>4.9618635492381475</v>
          </cell>
          <cell r="C125">
            <v>1.04768</v>
          </cell>
          <cell r="D125">
            <v>0.5235526668</v>
          </cell>
        </row>
        <row r="126">
          <cell r="A126">
            <v>27273</v>
          </cell>
          <cell r="B126">
            <v>5.198445203265822</v>
          </cell>
          <cell r="C126">
            <v>1.0374669110160863</v>
          </cell>
          <cell r="D126">
            <v>0.4997257434</v>
          </cell>
        </row>
        <row r="127">
          <cell r="A127">
            <v>27303</v>
          </cell>
          <cell r="B127">
            <v>5.393214887118583</v>
          </cell>
          <cell r="C127">
            <v>1.0215897939156033</v>
          </cell>
          <cell r="D127">
            <v>0.4816787293</v>
          </cell>
        </row>
        <row r="128">
          <cell r="A128">
            <v>27334</v>
          </cell>
          <cell r="B128">
            <v>5.509653285074037</v>
          </cell>
          <cell r="C128">
            <v>1.0125840537944284</v>
          </cell>
          <cell r="D128">
            <v>0.4714991596</v>
          </cell>
        </row>
        <row r="129">
          <cell r="A129">
            <v>27364</v>
          </cell>
          <cell r="B129">
            <v>5.578987058402058</v>
          </cell>
          <cell r="C129">
            <v>1.0128071340480032</v>
          </cell>
          <cell r="D129">
            <v>0.4656395268</v>
          </cell>
        </row>
        <row r="130">
          <cell r="A130">
            <v>27395</v>
          </cell>
          <cell r="B130">
            <v>5.650437893511088</v>
          </cell>
          <cell r="C130">
            <v>1.015174222555264</v>
          </cell>
          <cell r="D130">
            <v>0.4597514286</v>
          </cell>
        </row>
        <row r="131">
          <cell r="A131">
            <v>27426</v>
          </cell>
          <cell r="B131">
            <v>5.736178895641923</v>
          </cell>
          <cell r="C131">
            <v>1.0166082303007935</v>
          </cell>
          <cell r="D131">
            <v>0.4528793367</v>
          </cell>
        </row>
        <row r="132">
          <cell r="A132">
            <v>27454</v>
          </cell>
          <cell r="B132">
            <v>5.831446675787295</v>
          </cell>
          <cell r="C132">
            <v>1.0187874387366127</v>
          </cell>
          <cell r="D132">
            <v>0.4454806908</v>
          </cell>
        </row>
        <row r="133">
          <cell r="A133">
            <v>27485</v>
          </cell>
          <cell r="B133">
            <v>5.941004622954472</v>
          </cell>
          <cell r="C133">
            <v>1.0199554565701558</v>
          </cell>
          <cell r="D133">
            <v>0.4372655903</v>
          </cell>
        </row>
        <row r="134">
          <cell r="A134">
            <v>27515</v>
          </cell>
          <cell r="B134">
            <v>6.059560082690935</v>
          </cell>
          <cell r="C134">
            <v>1.0230587824264128</v>
          </cell>
          <cell r="D134">
            <v>0.428710477</v>
          </cell>
        </row>
        <row r="135">
          <cell r="A135">
            <v>27546</v>
          </cell>
          <cell r="B135">
            <v>6.199286160237482</v>
          </cell>
          <cell r="C135">
            <v>1.0182702979595322</v>
          </cell>
          <cell r="D135">
            <v>0.4190477462</v>
          </cell>
        </row>
        <row r="136">
          <cell r="A136">
            <v>27576</v>
          </cell>
          <cell r="B136">
            <v>6.312548965521425</v>
          </cell>
          <cell r="C136">
            <v>1.0171040496352814</v>
          </cell>
          <cell r="D136">
            <v>0.411528989</v>
          </cell>
        </row>
        <row r="137">
          <cell r="A137">
            <v>27607</v>
          </cell>
          <cell r="B137">
            <v>6.420519116352848</v>
          </cell>
          <cell r="C137">
            <v>1.0155799192152337</v>
          </cell>
          <cell r="D137">
            <v>0.4046085443</v>
          </cell>
        </row>
        <row r="138">
          <cell r="A138">
            <v>27638</v>
          </cell>
          <cell r="B138">
            <v>6.520550285505489</v>
          </cell>
          <cell r="C138">
            <v>1.0202922077922079</v>
          </cell>
          <cell r="D138">
            <v>0.3984014814</v>
          </cell>
        </row>
        <row r="139">
          <cell r="A139">
            <v>27668</v>
          </cell>
          <cell r="B139">
            <v>6.652866646818507</v>
          </cell>
          <cell r="C139">
            <v>1.0217183770883056</v>
          </cell>
          <cell r="D139">
            <v>0.3904778243</v>
          </cell>
        </row>
        <row r="140">
          <cell r="A140">
            <v>27699</v>
          </cell>
          <cell r="B140">
            <v>6.797356113372322</v>
          </cell>
          <cell r="C140">
            <v>1.01946585688702</v>
          </cell>
          <cell r="D140">
            <v>0.3821775482</v>
          </cell>
        </row>
        <row r="141">
          <cell r="A141">
            <v>27729</v>
          </cell>
          <cell r="B141">
            <v>6.929672474685338</v>
          </cell>
          <cell r="C141">
            <v>1.0184067822500573</v>
          </cell>
          <cell r="D141">
            <v>0.3748801842</v>
          </cell>
        </row>
        <row r="142">
          <cell r="A142">
            <v>27760</v>
          </cell>
          <cell r="B142">
            <v>7.057225446991087</v>
          </cell>
          <cell r="C142">
            <v>1.0191990400479976</v>
          </cell>
          <cell r="D142">
            <v>0.3681045636</v>
          </cell>
        </row>
        <row r="143">
          <cell r="A143">
            <v>27791</v>
          </cell>
          <cell r="B143">
            <v>7.192717400975616</v>
          </cell>
          <cell r="C143">
            <v>1.0223693892568064</v>
          </cell>
          <cell r="D143">
            <v>0.3611704379</v>
          </cell>
        </row>
        <row r="144">
          <cell r="A144">
            <v>27820</v>
          </cell>
          <cell r="B144">
            <v>7.353614096332245</v>
          </cell>
          <cell r="C144">
            <v>1.0237512595364906</v>
          </cell>
          <cell r="D144">
            <v>0.3532680475</v>
          </cell>
        </row>
        <row r="145">
          <cell r="A145">
            <v>27851</v>
          </cell>
          <cell r="B145">
            <v>7.5282716932654274</v>
          </cell>
          <cell r="C145">
            <v>1.0252390326209224</v>
          </cell>
          <cell r="D145">
            <v>0.3450721493</v>
          </cell>
        </row>
        <row r="146">
          <cell r="A146">
            <v>27881</v>
          </cell>
          <cell r="B146">
            <v>7.718277988110921</v>
          </cell>
          <cell r="C146">
            <v>1.0297606802441197</v>
          </cell>
          <cell r="D146">
            <v>0.3365772647</v>
          </cell>
        </row>
        <row r="147">
          <cell r="A147">
            <v>27912</v>
          </cell>
          <cell r="B147">
            <v>7.947979191350317</v>
          </cell>
          <cell r="C147">
            <v>1.029499900113205</v>
          </cell>
          <cell r="D147">
            <v>0.3268499868</v>
          </cell>
        </row>
        <row r="148">
          <cell r="A148">
            <v>27942</v>
          </cell>
          <cell r="B148">
            <v>8.182443783596984</v>
          </cell>
          <cell r="C148">
            <v>1.025549805950841</v>
          </cell>
          <cell r="D148">
            <v>0.3174842336</v>
          </cell>
        </row>
        <row r="149">
          <cell r="A149">
            <v>27973</v>
          </cell>
          <cell r="B149">
            <v>8.391503634471553</v>
          </cell>
          <cell r="C149">
            <v>1.0278776411226742</v>
          </cell>
          <cell r="D149">
            <v>0.3095746611</v>
          </cell>
        </row>
        <row r="150">
          <cell r="A150">
            <v>28004</v>
          </cell>
          <cell r="B150">
            <v>8.625438961272968</v>
          </cell>
          <cell r="C150">
            <v>1.0206172915260479</v>
          </cell>
          <cell r="D150">
            <v>0.3011785145</v>
          </cell>
        </row>
        <row r="151">
          <cell r="A151">
            <v>28034</v>
          </cell>
          <cell r="B151">
            <v>8.803272150877664</v>
          </cell>
          <cell r="C151">
            <v>1.0485180063728732</v>
          </cell>
          <cell r="D151">
            <v>0.2950944659</v>
          </cell>
        </row>
        <row r="152">
          <cell r="A152">
            <v>28065</v>
          </cell>
          <cell r="B152">
            <v>9.230389365196084</v>
          </cell>
          <cell r="C152">
            <v>1.0302752293577981</v>
          </cell>
          <cell r="D152">
            <v>0.2814395786</v>
          </cell>
        </row>
        <row r="153">
          <cell r="A153">
            <v>28095</v>
          </cell>
          <cell r="B153">
            <v>9.509841520289177</v>
          </cell>
          <cell r="C153">
            <v>1.0220948352626893</v>
          </cell>
          <cell r="D153">
            <v>0.273169315</v>
          </cell>
        </row>
        <row r="154">
          <cell r="A154">
            <v>28126</v>
          </cell>
          <cell r="B154">
            <v>9.71995990205425</v>
          </cell>
          <cell r="C154">
            <v>1.0173155458753063</v>
          </cell>
          <cell r="D154">
            <v>0.2672641574</v>
          </cell>
        </row>
        <row r="155">
          <cell r="A155">
            <v>28157</v>
          </cell>
          <cell r="B155">
            <v>9.888266313644406</v>
          </cell>
          <cell r="C155">
            <v>1.0196970507948402</v>
          </cell>
          <cell r="D155">
            <v>0.262715102</v>
          </cell>
        </row>
        <row r="156">
          <cell r="A156">
            <v>28185</v>
          </cell>
          <cell r="B156">
            <v>10.083035997497166</v>
          </cell>
          <cell r="C156">
            <v>1.022675975014435</v>
          </cell>
          <cell r="D156">
            <v>0.257640347</v>
          </cell>
        </row>
        <row r="157">
          <cell r="A157">
            <v>28216</v>
          </cell>
          <cell r="B157">
            <v>10.31167866984606</v>
          </cell>
          <cell r="C157">
            <v>1.0288456603192526</v>
          </cell>
          <cell r="D157">
            <v>0.2519276421</v>
          </cell>
        </row>
        <row r="158">
          <cell r="A158">
            <v>28246</v>
          </cell>
          <cell r="B158">
            <v>10.609125850077723</v>
          </cell>
          <cell r="C158">
            <v>1.0321776003991021</v>
          </cell>
          <cell r="D158">
            <v>0.2448643677</v>
          </cell>
        </row>
        <row r="159">
          <cell r="A159">
            <v>28277</v>
          </cell>
          <cell r="B159">
            <v>10.950502062265308</v>
          </cell>
          <cell r="C159">
            <v>1.0333494441759303</v>
          </cell>
          <cell r="D159">
            <v>0.2372308483</v>
          </cell>
        </row>
        <row r="160">
          <cell r="A160">
            <v>28307</v>
          </cell>
          <cell r="B160">
            <v>11.315695219489234</v>
          </cell>
          <cell r="C160">
            <v>1.0267072029934516</v>
          </cell>
          <cell r="D160">
            <v>0.2295746609</v>
          </cell>
        </row>
        <row r="161">
          <cell r="A161">
            <v>28338</v>
          </cell>
          <cell r="B161">
            <v>11.617905788728162</v>
          </cell>
          <cell r="C161">
            <v>1.02050020500205</v>
          </cell>
          <cell r="D161">
            <v>0.2236028541</v>
          </cell>
        </row>
        <row r="162">
          <cell r="A162">
            <v>28369</v>
          </cell>
          <cell r="B162">
            <v>11.856075239091593</v>
          </cell>
          <cell r="C162">
            <v>1.0140172313735996</v>
          </cell>
          <cell r="D162">
            <v>0.219111033</v>
          </cell>
        </row>
        <row r="163">
          <cell r="A163">
            <v>28399</v>
          </cell>
          <cell r="B163">
            <v>12.022264588900745</v>
          </cell>
          <cell r="C163">
            <v>1.0138674884437597</v>
          </cell>
          <cell r="D163">
            <v>0.2160821594</v>
          </cell>
        </row>
        <row r="164">
          <cell r="A164">
            <v>28430</v>
          </cell>
          <cell r="B164">
            <v>12.188983204155148</v>
          </cell>
          <cell r="C164">
            <v>1.0149370386452454</v>
          </cell>
          <cell r="D164">
            <v>0.2131266283</v>
          </cell>
        </row>
        <row r="165">
          <cell r="A165">
            <v>28460</v>
          </cell>
          <cell r="B165">
            <v>12.37105051732186</v>
          </cell>
          <cell r="C165">
            <v>1.019594421151707</v>
          </cell>
          <cell r="D165">
            <v>0.2099899996</v>
          </cell>
        </row>
        <row r="166">
          <cell r="A166">
            <v>28491</v>
          </cell>
          <cell r="B166">
            <v>12.613454091247307</v>
          </cell>
          <cell r="C166">
            <v>1.021106075864384</v>
          </cell>
          <cell r="D166">
            <v>0.2059544415</v>
          </cell>
        </row>
        <row r="167">
          <cell r="A167">
            <v>28522</v>
          </cell>
          <cell r="B167">
            <v>12.879674610209097</v>
          </cell>
          <cell r="C167">
            <v>1.023176494760633</v>
          </cell>
          <cell r="D167">
            <v>0.2016974009</v>
          </cell>
        </row>
        <row r="168">
          <cell r="A168">
            <v>28550</v>
          </cell>
          <cell r="B168">
            <v>13.178180321331267</v>
          </cell>
          <cell r="C168">
            <v>1.025784168038877</v>
          </cell>
          <cell r="D168">
            <v>0.1971286498</v>
          </cell>
        </row>
        <row r="169">
          <cell r="A169">
            <v>28581</v>
          </cell>
          <cell r="B169">
            <v>13.517968737183095</v>
          </cell>
          <cell r="C169">
            <v>1.0292079401746212</v>
          </cell>
          <cell r="D169">
            <v>0.192173613</v>
          </cell>
        </row>
        <row r="170">
          <cell r="A170">
            <v>28611</v>
          </cell>
          <cell r="B170">
            <v>13.912800759341138</v>
          </cell>
          <cell r="C170">
            <v>1.0304713356411914</v>
          </cell>
          <cell r="D170">
            <v>0.1867199091</v>
          </cell>
        </row>
        <row r="171">
          <cell r="A171">
            <v>28642</v>
          </cell>
          <cell r="B171">
            <v>14.336742380988046</v>
          </cell>
          <cell r="C171">
            <v>1.030124040165387</v>
          </cell>
          <cell r="D171">
            <v>0.1811985474</v>
          </cell>
        </row>
        <row r="172">
          <cell r="A172">
            <v>28672</v>
          </cell>
          <cell r="B172">
            <v>14.768622984313737</v>
          </cell>
          <cell r="C172">
            <v>1.0306049311926604</v>
          </cell>
          <cell r="D172">
            <v>0.1758997366</v>
          </cell>
        </row>
        <row r="173">
          <cell r="A173">
            <v>28703</v>
          </cell>
          <cell r="B173">
            <v>15.220615674559001</v>
          </cell>
          <cell r="C173">
            <v>1.0277835732665694</v>
          </cell>
          <cell r="D173">
            <v>0.1706762032</v>
          </cell>
        </row>
        <row r="174">
          <cell r="A174">
            <v>28734</v>
          </cell>
          <cell r="B174">
            <v>15.643498765315407</v>
          </cell>
          <cell r="C174">
            <v>1.026119024258213</v>
          </cell>
          <cell r="D174">
            <v>0.1660623964</v>
          </cell>
        </row>
        <row r="175">
          <cell r="A175">
            <v>28764</v>
          </cell>
          <cell r="B175">
            <v>16.052091689050005</v>
          </cell>
          <cell r="C175">
            <v>1.023739655115566</v>
          </cell>
          <cell r="D175">
            <v>0.1618354133</v>
          </cell>
        </row>
        <row r="176">
          <cell r="A176">
            <v>28795</v>
          </cell>
          <cell r="B176">
            <v>16.433162809631494</v>
          </cell>
          <cell r="C176">
            <v>1.0256046893619761</v>
          </cell>
          <cell r="D176">
            <v>0.1580825872</v>
          </cell>
        </row>
        <row r="177">
          <cell r="A177">
            <v>28825</v>
          </cell>
          <cell r="B177">
            <v>16.853928838606887</v>
          </cell>
          <cell r="C177">
            <v>1.0263157894736843</v>
          </cell>
          <cell r="D177">
            <v>0.1541359832</v>
          </cell>
        </row>
        <row r="178">
          <cell r="A178">
            <v>28856</v>
          </cell>
          <cell r="B178">
            <v>17.29745328172812</v>
          </cell>
          <cell r="C178">
            <v>1.0225812373783734</v>
          </cell>
          <cell r="D178">
            <v>0.1501837785</v>
          </cell>
        </row>
        <row r="179">
          <cell r="A179">
            <v>28887</v>
          </cell>
          <cell r="B179">
            <v>17.68805118032415</v>
          </cell>
          <cell r="C179">
            <v>1.023249551166966</v>
          </cell>
          <cell r="D179">
            <v>0.1468673324</v>
          </cell>
        </row>
        <row r="180">
          <cell r="A180">
            <v>28915</v>
          </cell>
          <cell r="B180">
            <v>18.099290431285006</v>
          </cell>
          <cell r="C180">
            <v>1.0249729508436412</v>
          </cell>
          <cell r="D180">
            <v>0.143530317</v>
          </cell>
        </row>
        <row r="181">
          <cell r="A181">
            <v>28946</v>
          </cell>
          <cell r="B181">
            <v>18.551283121530272</v>
          </cell>
          <cell r="C181">
            <v>1.037459701577701</v>
          </cell>
          <cell r="D181">
            <v>0.140033273</v>
          </cell>
        </row>
        <row r="182">
          <cell r="A182">
            <v>28976</v>
          </cell>
          <cell r="B182">
            <v>19.246208651146237</v>
          </cell>
          <cell r="C182">
            <v>1.0382246177538226</v>
          </cell>
          <cell r="D182">
            <v>0.1349770721</v>
          </cell>
        </row>
        <row r="183">
          <cell r="A183">
            <v>29007</v>
          </cell>
          <cell r="B183">
            <v>19.981887620046614</v>
          </cell>
          <cell r="C183">
            <v>1.0332679980929174</v>
          </cell>
          <cell r="D183">
            <v>0.130007582</v>
          </cell>
        </row>
        <row r="184">
          <cell r="A184">
            <v>29037</v>
          </cell>
          <cell r="B184">
            <v>20.646645019283213</v>
          </cell>
          <cell r="C184">
            <v>1.027198154319405</v>
          </cell>
          <cell r="D184">
            <v>0.1258217444</v>
          </cell>
        </row>
        <row r="185">
          <cell r="A185">
            <v>29068</v>
          </cell>
          <cell r="B185">
            <v>21.208195656695654</v>
          </cell>
          <cell r="C185">
            <v>1.0287739262808515</v>
          </cell>
          <cell r="D185">
            <v>0.1224902361</v>
          </cell>
        </row>
        <row r="186">
          <cell r="A186">
            <v>29099</v>
          </cell>
          <cell r="B186">
            <v>21.81843871507129</v>
          </cell>
          <cell r="C186">
            <v>1.0401707743062294</v>
          </cell>
          <cell r="D186">
            <v>0.119064289</v>
          </cell>
        </row>
        <row r="187">
          <cell r="A187">
            <v>29129</v>
          </cell>
          <cell r="B187">
            <v>22.694902292408717</v>
          </cell>
          <cell r="C187">
            <v>1.0458722014925375</v>
          </cell>
          <cell r="D187">
            <v>0.1144660972</v>
          </cell>
        </row>
        <row r="188">
          <cell r="A188">
            <v>29160</v>
          </cell>
          <cell r="B188">
            <v>23.735967423219538</v>
          </cell>
          <cell r="C188">
            <v>1.0451312239391708</v>
          </cell>
          <cell r="D188">
            <v>0.1094455872</v>
          </cell>
        </row>
        <row r="189">
          <cell r="A189">
            <v>29190</v>
          </cell>
          <cell r="B189">
            <v>24.80720068440972</v>
          </cell>
          <cell r="C189">
            <v>1.0407928143201552</v>
          </cell>
          <cell r="D189">
            <v>0.1047194694</v>
          </cell>
        </row>
        <row r="190">
          <cell r="A190">
            <v>29221</v>
          </cell>
          <cell r="B190">
            <v>25.819156215731674</v>
          </cell>
          <cell r="C190">
            <v>1.0420228358239552</v>
          </cell>
          <cell r="D190">
            <v>0.1006150964</v>
          </cell>
        </row>
        <row r="191">
          <cell r="A191">
            <v>29252</v>
          </cell>
          <cell r="B191">
            <v>26.904150378498418</v>
          </cell>
          <cell r="C191">
            <v>1.037003521334566</v>
          </cell>
          <cell r="D191">
            <v>0.0965574774</v>
          </cell>
        </row>
        <row r="192">
          <cell r="A192">
            <v>29281</v>
          </cell>
          <cell r="B192">
            <v>27.899698681017558</v>
          </cell>
          <cell r="C192">
            <v>1.0369920704177258</v>
          </cell>
          <cell r="D192">
            <v>0.0931120053</v>
          </cell>
        </row>
        <row r="193">
          <cell r="A193">
            <v>29312</v>
          </cell>
          <cell r="B193">
            <v>28.931766299259092</v>
          </cell>
          <cell r="C193">
            <v>1.0369896092492317</v>
          </cell>
          <cell r="D193">
            <v>0.0897904699</v>
          </cell>
        </row>
        <row r="194">
          <cell r="A194">
            <v>29342</v>
          </cell>
          <cell r="B194">
            <v>30.001941029558775</v>
          </cell>
          <cell r="C194">
            <v>1.0339942843030026</v>
          </cell>
          <cell r="D194">
            <v>0.0865876274</v>
          </cell>
        </row>
        <row r="195">
          <cell r="A195">
            <v>29373</v>
          </cell>
          <cell r="B195">
            <v>31.021835542559515</v>
          </cell>
          <cell r="C195">
            <v>1.032006551447631</v>
          </cell>
          <cell r="D195">
            <v>0.083740915</v>
          </cell>
        </row>
        <row r="196">
          <cell r="A196">
            <v>29403</v>
          </cell>
          <cell r="B196">
            <v>32.014737517852396</v>
          </cell>
          <cell r="C196">
            <v>1.0320058192398618</v>
          </cell>
          <cell r="D196">
            <v>0.0811437823</v>
          </cell>
        </row>
        <row r="197">
          <cell r="A197">
            <v>29434</v>
          </cell>
          <cell r="B197">
            <v>33.0393954198604</v>
          </cell>
          <cell r="C197">
            <v>1.032006407689227</v>
          </cell>
          <cell r="D197">
            <v>0.0786272527</v>
          </cell>
        </row>
        <row r="198">
          <cell r="A198">
            <v>29465</v>
          </cell>
          <cell r="B198">
            <v>34.09686777947403</v>
          </cell>
          <cell r="C198">
            <v>1.030004811946044</v>
          </cell>
          <cell r="D198">
            <v>0.0761887253</v>
          </cell>
        </row>
        <row r="199">
          <cell r="A199">
            <v>29495</v>
          </cell>
          <cell r="B199">
            <v>35.11993788514628</v>
          </cell>
          <cell r="C199">
            <v>1.0319940924709146</v>
          </cell>
          <cell r="D199">
            <v>0.0739692906</v>
          </cell>
        </row>
        <row r="200">
          <cell r="A200">
            <v>29526</v>
          </cell>
          <cell r="B200">
            <v>36.24356842541642</v>
          </cell>
          <cell r="C200">
            <v>1.0319952102104295</v>
          </cell>
          <cell r="D200">
            <v>0.0716760795</v>
          </cell>
        </row>
        <row r="201">
          <cell r="A201">
            <v>29556</v>
          </cell>
          <cell r="B201">
            <v>37.403189015963704</v>
          </cell>
          <cell r="C201">
            <v>1.0449978774586104</v>
          </cell>
          <cell r="D201">
            <v>0.0694538878</v>
          </cell>
        </row>
        <row r="202">
          <cell r="A202">
            <v>29587</v>
          </cell>
          <cell r="B202">
            <v>39.086253131865284</v>
          </cell>
          <cell r="C202">
            <v>1.0500067704807041</v>
          </cell>
          <cell r="D202">
            <v>0.0664631855</v>
          </cell>
        </row>
        <row r="203">
          <cell r="A203">
            <v>29618</v>
          </cell>
          <cell r="B203">
            <v>41.04083042118118</v>
          </cell>
          <cell r="C203">
            <v>1.0647382742478368</v>
          </cell>
          <cell r="D203">
            <v>0.0632978637</v>
          </cell>
        </row>
        <row r="204">
          <cell r="A204">
            <v>29646</v>
          </cell>
          <cell r="B204">
            <v>43.697742956346566</v>
          </cell>
          <cell r="C204">
            <v>1.0632607826750482</v>
          </cell>
          <cell r="D204">
            <v>0.0594492236</v>
          </cell>
        </row>
        <row r="205">
          <cell r="A205">
            <v>29677</v>
          </cell>
          <cell r="B205">
            <v>46.462096376898124</v>
          </cell>
          <cell r="C205">
            <v>1.0599981773859157</v>
          </cell>
          <cell r="D205">
            <v>0.0559121756</v>
          </cell>
        </row>
        <row r="206">
          <cell r="A206">
            <v>29707</v>
          </cell>
          <cell r="B206">
            <v>49.24973747704077</v>
          </cell>
          <cell r="C206">
            <v>1.0599980656185186</v>
          </cell>
          <cell r="D206">
            <v>0.0527474262</v>
          </cell>
        </row>
        <row r="207">
          <cell r="A207">
            <v>29738</v>
          </cell>
          <cell r="B207">
            <v>52.20462645788307</v>
          </cell>
          <cell r="C207">
            <v>1.0599983778742041</v>
          </cell>
          <cell r="D207">
            <v>0.0497618136</v>
          </cell>
        </row>
        <row r="208">
          <cell r="A208">
            <v>29768</v>
          </cell>
          <cell r="B208">
            <v>55.33681936288482</v>
          </cell>
          <cell r="C208">
            <v>1.0599977045354554</v>
          </cell>
          <cell r="D208">
            <v>0.046945179</v>
          </cell>
        </row>
        <row r="209">
          <cell r="A209">
            <v>29799</v>
          </cell>
          <cell r="B209">
            <v>58.65690150095105</v>
          </cell>
          <cell r="C209">
            <v>1.058000306784448</v>
          </cell>
          <cell r="D209">
            <v>0.0442880006</v>
          </cell>
        </row>
        <row r="210">
          <cell r="A210">
            <v>29830</v>
          </cell>
          <cell r="B210">
            <v>62.05901978303135</v>
          </cell>
          <cell r="C210">
            <v>1.057003965715748</v>
          </cell>
          <cell r="D210">
            <v>0.0418601019</v>
          </cell>
        </row>
        <row r="211">
          <cell r="A211">
            <v>29860</v>
          </cell>
          <cell r="B211">
            <v>65.5966300190962</v>
          </cell>
          <cell r="C211">
            <v>1.0570038486674895</v>
          </cell>
          <cell r="D211">
            <v>0.0396025968</v>
          </cell>
        </row>
        <row r="212">
          <cell r="A212">
            <v>29891</v>
          </cell>
          <cell r="B212">
            <v>69.33589038980206</v>
          </cell>
          <cell r="C212">
            <v>1.0549983206619644</v>
          </cell>
          <cell r="D212">
            <v>0.0374668426</v>
          </cell>
        </row>
        <row r="213">
          <cell r="A213">
            <v>29921</v>
          </cell>
          <cell r="B213">
            <v>73.14924792284322</v>
          </cell>
          <cell r="C213">
            <v>1.0520009550752847</v>
          </cell>
          <cell r="D213">
            <v>0.0355136514</v>
          </cell>
        </row>
        <row r="214">
          <cell r="A214">
            <v>29952</v>
          </cell>
          <cell r="B214">
            <v>76.95307867786985</v>
          </cell>
          <cell r="C214">
            <v>1.0500013755536604</v>
          </cell>
          <cell r="D214">
            <v>0.0337581931</v>
          </cell>
        </row>
        <row r="215">
          <cell r="A215">
            <v>29983</v>
          </cell>
          <cell r="B215">
            <v>80.8008384648524</v>
          </cell>
          <cell r="C215">
            <v>1.0499980349259166</v>
          </cell>
          <cell r="D215">
            <v>0.032150618</v>
          </cell>
        </row>
        <row r="216">
          <cell r="A216">
            <v>30011</v>
          </cell>
          <cell r="B216">
            <v>84.84072160846144</v>
          </cell>
          <cell r="C216">
            <v>1.0500003119171049</v>
          </cell>
          <cell r="D216">
            <v>0.0306196935</v>
          </cell>
        </row>
        <row r="217">
          <cell r="A217">
            <v>30042</v>
          </cell>
          <cell r="B217">
            <v>89.08278415215676</v>
          </cell>
          <cell r="C217">
            <v>1.0549983958553655</v>
          </cell>
          <cell r="D217">
            <v>0.0291616042</v>
          </cell>
        </row>
        <row r="218">
          <cell r="A218">
            <v>30072</v>
          </cell>
          <cell r="B218">
            <v>93.98219437885516</v>
          </cell>
          <cell r="C218">
            <v>1.0549977192221702</v>
          </cell>
          <cell r="D218">
            <v>0.027641373</v>
          </cell>
        </row>
        <row r="219">
          <cell r="A219">
            <v>30103</v>
          </cell>
          <cell r="B219">
            <v>99.15100071718686</v>
          </cell>
          <cell r="C219">
            <v>1.0550024821578226</v>
          </cell>
          <cell r="D219">
            <v>0.0262004102</v>
          </cell>
        </row>
        <row r="220">
          <cell r="A220">
            <v>30133</v>
          </cell>
          <cell r="B220">
            <v>104.60455186506418</v>
          </cell>
          <cell r="C220">
            <v>1.0599976725477</v>
          </cell>
          <cell r="D220">
            <v>0.0248344536</v>
          </cell>
        </row>
        <row r="221">
          <cell r="A221">
            <v>30164</v>
          </cell>
          <cell r="B221">
            <v>110.88058151486321</v>
          </cell>
          <cell r="C221">
            <v>1.0700003341304731</v>
          </cell>
          <cell r="D221">
            <v>0.0234287812</v>
          </cell>
        </row>
        <row r="222">
          <cell r="A222">
            <v>30195</v>
          </cell>
          <cell r="B222">
            <v>118.6422592694848</v>
          </cell>
          <cell r="C222">
            <v>1.069997858710587</v>
          </cell>
          <cell r="D222">
            <v>0.0218960504</v>
          </cell>
        </row>
        <row r="223">
          <cell r="A223">
            <v>30225</v>
          </cell>
          <cell r="B223">
            <v>126.94696337093502</v>
          </cell>
          <cell r="C223">
            <v>1.0700006253778322</v>
          </cell>
          <cell r="D223">
            <v>0.0204636394</v>
          </cell>
        </row>
        <row r="224">
          <cell r="A224">
            <v>30256</v>
          </cell>
          <cell r="B224">
            <v>135.83333019671724</v>
          </cell>
          <cell r="C224">
            <v>1.0650002922324613</v>
          </cell>
          <cell r="D224">
            <v>0.0191248855</v>
          </cell>
        </row>
        <row r="225">
          <cell r="A225">
            <v>30286</v>
          </cell>
          <cell r="B225">
            <v>144.66253635441228</v>
          </cell>
          <cell r="C225">
            <v>1.0649990670515537</v>
          </cell>
          <cell r="D225">
            <v>0.017957634</v>
          </cell>
        </row>
        <row r="226">
          <cell r="A226">
            <v>30317</v>
          </cell>
          <cell r="B226">
            <v>154.06546625476054</v>
          </cell>
          <cell r="C226">
            <v>1.0600014428378561</v>
          </cell>
          <cell r="D226">
            <v>0.016861643</v>
          </cell>
        </row>
        <row r="227">
          <cell r="A227">
            <v>30348</v>
          </cell>
          <cell r="B227">
            <v>163.3096165215332</v>
          </cell>
          <cell r="C227">
            <v>1.0669985318853121</v>
          </cell>
          <cell r="D227">
            <v>0.0159071887</v>
          </cell>
        </row>
        <row r="228">
          <cell r="A228">
            <v>30376</v>
          </cell>
          <cell r="B228">
            <v>174.25112107122925</v>
          </cell>
          <cell r="C228">
            <v>1.0900003644846188</v>
          </cell>
          <cell r="D228">
            <v>0.0149083511</v>
          </cell>
        </row>
        <row r="229">
          <cell r="A229">
            <v>30407</v>
          </cell>
          <cell r="B229">
            <v>189.9337854794933</v>
          </cell>
          <cell r="C229">
            <v>1.0900009195709783</v>
          </cell>
          <cell r="D229">
            <v>0.0136773817</v>
          </cell>
        </row>
        <row r="230">
          <cell r="A230">
            <v>30437</v>
          </cell>
          <cell r="B230">
            <v>207.02800083024465</v>
          </cell>
          <cell r="C230">
            <v>1.08000030677905</v>
          </cell>
          <cell r="D230">
            <v>0.012548046</v>
          </cell>
        </row>
        <row r="231">
          <cell r="A231">
            <v>30468</v>
          </cell>
          <cell r="B231">
            <v>223.59030440851765</v>
          </cell>
          <cell r="C231">
            <v>1.0779990247458895</v>
          </cell>
          <cell r="D231">
            <v>0.0116185578</v>
          </cell>
        </row>
        <row r="232">
          <cell r="A232">
            <v>30498</v>
          </cell>
          <cell r="B232">
            <v>241.0301300950186</v>
          </cell>
          <cell r="C232">
            <v>1.0899990118685565</v>
          </cell>
          <cell r="D232">
            <v>0.0107778927</v>
          </cell>
        </row>
        <row r="233">
          <cell r="A233">
            <v>30529</v>
          </cell>
          <cell r="B233">
            <v>262.7226036341199</v>
          </cell>
          <cell r="C233">
            <v>1.0849995265828754</v>
          </cell>
          <cell r="D233">
            <v>0.0098879839</v>
          </cell>
        </row>
        <row r="234">
          <cell r="A234">
            <v>30560</v>
          </cell>
          <cell r="B234">
            <v>285.0539005656405</v>
          </cell>
          <cell r="C234">
            <v>1.0949991087741187</v>
          </cell>
          <cell r="D234">
            <v>0.0091133532</v>
          </cell>
        </row>
        <row r="235">
          <cell r="A235">
            <v>30590</v>
          </cell>
          <cell r="B235">
            <v>312.1337670719626</v>
          </cell>
          <cell r="C235">
            <v>1.0970005883859066</v>
          </cell>
          <cell r="D235">
            <v>0.0083227038</v>
          </cell>
        </row>
        <row r="236">
          <cell r="A236">
            <v>30621</v>
          </cell>
          <cell r="B236">
            <v>342.41093514490854</v>
          </cell>
          <cell r="C236">
            <v>1.0839996599454367</v>
          </cell>
          <cell r="D236">
            <v>0.0075867813</v>
          </cell>
        </row>
        <row r="237">
          <cell r="A237">
            <v>30651</v>
          </cell>
          <cell r="B237">
            <v>371.1733372586798</v>
          </cell>
          <cell r="C237">
            <v>1.076000393555388</v>
          </cell>
          <cell r="D237">
            <v>0.0069988779</v>
          </cell>
        </row>
        <row r="238">
          <cell r="A238">
            <v>30682</v>
          </cell>
          <cell r="B238">
            <v>399.3826569676062</v>
          </cell>
          <cell r="C238">
            <v>1.0993257337019182</v>
          </cell>
          <cell r="D238">
            <v>0.006504531</v>
          </cell>
        </row>
        <row r="239">
          <cell r="A239">
            <v>30713</v>
          </cell>
          <cell r="B239">
            <v>439.0516323987352</v>
          </cell>
          <cell r="C239">
            <v>1.1216468225505667</v>
          </cell>
          <cell r="D239">
            <v>0.0059168368</v>
          </cell>
        </row>
        <row r="240">
          <cell r="A240">
            <v>30742</v>
          </cell>
          <cell r="B240">
            <v>492.46086841568075</v>
          </cell>
          <cell r="C240">
            <v>1.0999998925263927</v>
          </cell>
          <cell r="D240">
            <v>0.0052751336</v>
          </cell>
        </row>
        <row r="241">
          <cell r="A241">
            <v>30773</v>
          </cell>
          <cell r="B241">
            <v>541.7069023307029</v>
          </cell>
          <cell r="C241">
            <v>1.0889998798249547</v>
          </cell>
          <cell r="D241">
            <v>0.0047955765</v>
          </cell>
        </row>
        <row r="242">
          <cell r="A242">
            <v>30803</v>
          </cell>
          <cell r="B242">
            <v>589.9187515384839</v>
          </cell>
          <cell r="C242">
            <v>1.0889997209758846</v>
          </cell>
          <cell r="D242">
            <v>0.004403652</v>
          </cell>
        </row>
        <row r="243">
          <cell r="A243">
            <v>30834</v>
          </cell>
          <cell r="B243">
            <v>642.4213558238512</v>
          </cell>
          <cell r="C243">
            <v>1.09199965727411</v>
          </cell>
          <cell r="D243">
            <v>0.0040437586</v>
          </cell>
        </row>
        <row r="244">
          <cell r="A244">
            <v>30864</v>
          </cell>
          <cell r="B244">
            <v>701.5239003852146</v>
          </cell>
          <cell r="C244">
            <v>1.1029999238004415</v>
          </cell>
          <cell r="D244">
            <v>0.0037030768</v>
          </cell>
        </row>
        <row r="245">
          <cell r="A245">
            <v>30895</v>
          </cell>
          <cell r="B245">
            <v>773.7808086690802</v>
          </cell>
          <cell r="C245">
            <v>1.1060205610161493</v>
          </cell>
          <cell r="D245">
            <v>0.0033572774</v>
          </cell>
        </row>
        <row r="246">
          <cell r="A246">
            <v>30926</v>
          </cell>
          <cell r="B246">
            <v>855.8174841077058</v>
          </cell>
          <cell r="C246">
            <v>1.1049795577093502</v>
          </cell>
          <cell r="D246">
            <v>0.0030354566</v>
          </cell>
        </row>
        <row r="247">
          <cell r="A247">
            <v>30956</v>
          </cell>
          <cell r="B247">
            <v>945.6608250692616</v>
          </cell>
          <cell r="C247">
            <v>1.125999724638476</v>
          </cell>
          <cell r="D247">
            <v>0.0027470704</v>
          </cell>
        </row>
        <row r="248">
          <cell r="A248">
            <v>30987</v>
          </cell>
          <cell r="B248">
            <v>1064.8138286293827</v>
          </cell>
          <cell r="C248">
            <v>1.0989998861756047</v>
          </cell>
          <cell r="D248">
            <v>0.0024396723</v>
          </cell>
        </row>
        <row r="249">
          <cell r="A249">
            <v>31017</v>
          </cell>
          <cell r="B249">
            <v>1170.2302764619014</v>
          </cell>
          <cell r="C249">
            <v>1.1050000768866863</v>
          </cell>
          <cell r="D249">
            <v>0.0022199023</v>
          </cell>
        </row>
        <row r="250">
          <cell r="A250">
            <v>31048</v>
          </cell>
          <cell r="B250">
            <v>1293.1045454655293</v>
          </cell>
          <cell r="C250">
            <v>1.126000018009124</v>
          </cell>
          <cell r="D250">
            <v>0.0020089612</v>
          </cell>
        </row>
        <row r="251">
          <cell r="A251">
            <v>31079</v>
          </cell>
          <cell r="B251">
            <v>1456.0357414818664</v>
          </cell>
          <cell r="C251">
            <v>1.1019999636502427</v>
          </cell>
          <cell r="D251">
            <v>0.0017841573</v>
          </cell>
        </row>
        <row r="252">
          <cell r="A252">
            <v>31107</v>
          </cell>
          <cell r="B252">
            <v>1604.551334186471</v>
          </cell>
          <cell r="C252">
            <v>1.1269998551947003</v>
          </cell>
          <cell r="D252">
            <v>0.0016190176</v>
          </cell>
        </row>
        <row r="253">
          <cell r="A253">
            <v>31138</v>
          </cell>
          <cell r="B253">
            <v>1808.329121280616</v>
          </cell>
          <cell r="C253">
            <v>1.118293008089439</v>
          </cell>
          <cell r="D253">
            <v>0.001436573</v>
          </cell>
        </row>
        <row r="254">
          <cell r="A254">
            <v>31168</v>
          </cell>
          <cell r="B254">
            <v>2022.2418126526322</v>
          </cell>
          <cell r="C254">
            <v>1.100058992170844</v>
          </cell>
          <cell r="D254">
            <v>0.0012846123</v>
          </cell>
        </row>
        <row r="255">
          <cell r="A255">
            <v>31199</v>
          </cell>
          <cell r="B255">
            <v>2224.585290352395</v>
          </cell>
          <cell r="C255">
            <v>1.0920819974324056</v>
          </cell>
          <cell r="D255">
            <v>0.0011677668</v>
          </cell>
        </row>
        <row r="256">
          <cell r="A256">
            <v>31229</v>
          </cell>
          <cell r="B256">
            <v>2429.429547346792</v>
          </cell>
          <cell r="C256">
            <v>1.0761399689032547</v>
          </cell>
          <cell r="D256">
            <v>0.0010693032</v>
          </cell>
        </row>
        <row r="257">
          <cell r="A257">
            <v>31260</v>
          </cell>
          <cell r="B257">
            <v>2614.406505311434</v>
          </cell>
          <cell r="C257">
            <v>1.0817970689646796</v>
          </cell>
          <cell r="D257">
            <v>0.0009936468</v>
          </cell>
        </row>
        <row r="258">
          <cell r="A258">
            <v>31291</v>
          </cell>
          <cell r="B258">
            <v>2828.2572945281004</v>
          </cell>
          <cell r="C258">
            <v>1.0909999363741498</v>
          </cell>
          <cell r="D258">
            <v>0.000918515</v>
          </cell>
        </row>
        <row r="259">
          <cell r="A259">
            <v>31321</v>
          </cell>
          <cell r="B259">
            <v>3085.6285283798825</v>
          </cell>
          <cell r="C259">
            <v>1.0900000343051996</v>
          </cell>
          <cell r="D259">
            <v>0.000841902</v>
          </cell>
        </row>
        <row r="260">
          <cell r="A260">
            <v>31352</v>
          </cell>
          <cell r="B260">
            <v>3363.335201787175</v>
          </cell>
          <cell r="C260">
            <v>1.1111999864038111</v>
          </cell>
          <cell r="D260">
            <v>0.0007723871</v>
          </cell>
        </row>
        <row r="261">
          <cell r="A261">
            <v>31382</v>
          </cell>
          <cell r="B261">
            <v>3737.338030497368</v>
          </cell>
          <cell r="C261">
            <v>1.1336000522278478</v>
          </cell>
          <cell r="D261">
            <v>0.0006950928</v>
          </cell>
        </row>
        <row r="262">
          <cell r="A262">
            <v>31413</v>
          </cell>
          <cell r="B262">
            <v>4236.646586564938</v>
          </cell>
          <cell r="C262">
            <v>1.1623000597394102</v>
          </cell>
          <cell r="D262">
            <v>0.0006131729</v>
          </cell>
        </row>
        <row r="263">
          <cell r="A263">
            <v>31444</v>
          </cell>
          <cell r="B263">
            <v>4924.254580659196</v>
          </cell>
          <cell r="C263">
            <v>28558.607088284218</v>
          </cell>
          <cell r="D263">
            <v>0.0005275512</v>
          </cell>
        </row>
        <row r="264">
          <cell r="A264">
            <v>31472</v>
          </cell>
          <cell r="B264">
            <v>5.631384342097963</v>
          </cell>
          <cell r="C264">
            <v>1</v>
          </cell>
          <cell r="D264">
            <v>0.4613069781</v>
          </cell>
        </row>
        <row r="265">
          <cell r="A265">
            <v>31503</v>
          </cell>
          <cell r="B265">
            <v>5.631384342097963</v>
          </cell>
          <cell r="C265">
            <v>1</v>
          </cell>
          <cell r="D265">
            <v>0.4613069781</v>
          </cell>
        </row>
        <row r="266">
          <cell r="A266">
            <v>31533</v>
          </cell>
          <cell r="B266">
            <v>5.631384342097963</v>
          </cell>
          <cell r="C266">
            <v>1</v>
          </cell>
          <cell r="D266">
            <v>0.4613069781</v>
          </cell>
        </row>
        <row r="267">
          <cell r="A267">
            <v>31564</v>
          </cell>
          <cell r="B267">
            <v>5.631384342097963</v>
          </cell>
          <cell r="C267">
            <v>1</v>
          </cell>
          <cell r="D267">
            <v>0.4613069781</v>
          </cell>
        </row>
        <row r="268">
          <cell r="A268">
            <v>31594</v>
          </cell>
          <cell r="B268">
            <v>5.631384342097963</v>
          </cell>
          <cell r="C268">
            <v>1</v>
          </cell>
          <cell r="D268">
            <v>0.4613069781</v>
          </cell>
        </row>
        <row r="269">
          <cell r="A269">
            <v>31625</v>
          </cell>
          <cell r="B269">
            <v>5.631384342097963</v>
          </cell>
          <cell r="C269">
            <v>1</v>
          </cell>
          <cell r="D269">
            <v>0.4613069781</v>
          </cell>
        </row>
        <row r="270">
          <cell r="A270">
            <v>31656</v>
          </cell>
          <cell r="B270">
            <v>5.631384342097963</v>
          </cell>
          <cell r="C270">
            <v>1</v>
          </cell>
          <cell r="D270">
            <v>0.4613069781</v>
          </cell>
        </row>
        <row r="271">
          <cell r="A271">
            <v>31686</v>
          </cell>
          <cell r="B271">
            <v>5.631384342097963</v>
          </cell>
          <cell r="C271">
            <v>1</v>
          </cell>
          <cell r="D271">
            <v>0.4613069781</v>
          </cell>
        </row>
        <row r="272">
          <cell r="A272">
            <v>31717</v>
          </cell>
          <cell r="B272">
            <v>5.631384342097963</v>
          </cell>
          <cell r="C272">
            <v>1</v>
          </cell>
          <cell r="D272">
            <v>0.4613069781</v>
          </cell>
        </row>
        <row r="273">
          <cell r="A273">
            <v>31747</v>
          </cell>
          <cell r="B273">
            <v>5.631384342097963</v>
          </cell>
          <cell r="C273">
            <v>1</v>
          </cell>
          <cell r="D273">
            <v>0.4613069781</v>
          </cell>
        </row>
        <row r="274">
          <cell r="A274">
            <v>31778</v>
          </cell>
          <cell r="B274">
            <v>5.631384342097963</v>
          </cell>
          <cell r="C274">
            <v>1</v>
          </cell>
          <cell r="D274">
            <v>0.4613069781</v>
          </cell>
        </row>
        <row r="275">
          <cell r="A275">
            <v>31809</v>
          </cell>
          <cell r="B275">
            <v>5.631384342097963</v>
          </cell>
          <cell r="C275">
            <v>1.7068609022556391</v>
          </cell>
          <cell r="D275">
            <v>0.4613069781</v>
          </cell>
        </row>
        <row r="276">
          <cell r="A276">
            <v>31837</v>
          </cell>
          <cell r="B276">
            <v>9.611989759101608</v>
          </cell>
          <cell r="C276">
            <v>1.1451461923902868</v>
          </cell>
          <cell r="D276">
            <v>0.2702662985</v>
          </cell>
        </row>
        <row r="277">
          <cell r="A277">
            <v>31868</v>
          </cell>
          <cell r="B277">
            <v>11.007133473929636</v>
          </cell>
          <cell r="C277">
            <v>1.2095975381064576</v>
          </cell>
          <cell r="D277">
            <v>0.2360103018</v>
          </cell>
        </row>
        <row r="278">
          <cell r="A278">
            <v>31898</v>
          </cell>
          <cell r="B278">
            <v>13.314201551674469</v>
          </cell>
          <cell r="C278">
            <v>1.2344172364445856</v>
          </cell>
          <cell r="D278">
            <v>0.1951147339</v>
          </cell>
        </row>
        <row r="279">
          <cell r="A279">
            <v>31929</v>
          </cell>
          <cell r="B279">
            <v>16.43527988488421</v>
          </cell>
          <cell r="C279">
            <v>1.1802080314301358</v>
          </cell>
          <cell r="D279">
            <v>0.1580622241</v>
          </cell>
        </row>
        <row r="280">
          <cell r="A280">
            <v>31959</v>
          </cell>
          <cell r="B280">
            <v>19.3970493189425</v>
          </cell>
          <cell r="C280">
            <v>1.0305056072471281</v>
          </cell>
          <cell r="D280">
            <v>0.1339274263</v>
          </cell>
        </row>
        <row r="281">
          <cell r="A281">
            <v>31990</v>
          </cell>
          <cell r="B281">
            <v>19.988768087219334</v>
          </cell>
          <cell r="C281">
            <v>1.0636004977890752</v>
          </cell>
          <cell r="D281">
            <v>0.1299628312</v>
          </cell>
        </row>
        <row r="282">
          <cell r="A282">
            <v>32021</v>
          </cell>
          <cell r="B282">
            <v>21.260063687756865</v>
          </cell>
          <cell r="C282">
            <v>1.0568099778436106</v>
          </cell>
          <cell r="D282">
            <v>0.1221913975</v>
          </cell>
        </row>
        <row r="283">
          <cell r="A283">
            <v>32051</v>
          </cell>
          <cell r="B283">
            <v>22.467847434812082</v>
          </cell>
          <cell r="C283">
            <v>1.091799957598172</v>
          </cell>
          <cell r="D283">
            <v>0.1156228651</v>
          </cell>
        </row>
        <row r="284">
          <cell r="A284">
            <v>32082</v>
          </cell>
          <cell r="B284">
            <v>24.530394876650032</v>
          </cell>
          <cell r="C284">
            <v>1.1283982048847847</v>
          </cell>
          <cell r="D284">
            <v>0.1059011445</v>
          </cell>
        </row>
        <row r="285">
          <cell r="A285">
            <v>32112</v>
          </cell>
          <cell r="B285">
            <v>27.680053543926817</v>
          </cell>
          <cell r="C285">
            <v>1.1413984971031952</v>
          </cell>
          <cell r="D285">
            <v>0.0938508623</v>
          </cell>
        </row>
        <row r="286">
          <cell r="A286">
            <v>32143</v>
          </cell>
          <cell r="B286">
            <v>31.59397151477404</v>
          </cell>
          <cell r="C286">
            <v>1.1651087211445035</v>
          </cell>
          <cell r="D286">
            <v>0.0822244488</v>
          </cell>
        </row>
        <row r="287">
          <cell r="A287">
            <v>32174</v>
          </cell>
          <cell r="B287">
            <v>36.81041174745425</v>
          </cell>
          <cell r="C287">
            <v>1.1796117900790797</v>
          </cell>
          <cell r="D287">
            <v>0.07057234</v>
          </cell>
        </row>
        <row r="288">
          <cell r="A288">
            <v>32203</v>
          </cell>
          <cell r="B288">
            <v>43.4219956949625</v>
          </cell>
          <cell r="C288">
            <v>1.1601009239170181</v>
          </cell>
          <cell r="D288">
            <v>0.0598267502</v>
          </cell>
        </row>
        <row r="289">
          <cell r="A289">
            <v>32234</v>
          </cell>
          <cell r="B289">
            <v>50.37389732404678</v>
          </cell>
          <cell r="C289">
            <v>1.1927986803534467</v>
          </cell>
          <cell r="D289">
            <v>0.0515702979</v>
          </cell>
        </row>
        <row r="290">
          <cell r="A290">
            <v>32264</v>
          </cell>
          <cell r="B290">
            <v>60.085918252383024</v>
          </cell>
          <cell r="C290">
            <v>1.1777991138671857</v>
          </cell>
          <cell r="D290">
            <v>0.043234704</v>
          </cell>
        </row>
        <row r="291">
          <cell r="A291">
            <v>32295</v>
          </cell>
          <cell r="B291">
            <v>70.76914127355289</v>
          </cell>
          <cell r="C291">
            <v>1.195300347014479</v>
          </cell>
          <cell r="D291">
            <v>0.036708046</v>
          </cell>
        </row>
        <row r="292">
          <cell r="A292">
            <v>32325</v>
          </cell>
          <cell r="B292">
            <v>84.59037912219445</v>
          </cell>
          <cell r="C292">
            <v>1.2403989338405517</v>
          </cell>
          <cell r="D292">
            <v>0.0307103115</v>
          </cell>
        </row>
        <row r="293">
          <cell r="A293">
            <v>32356</v>
          </cell>
          <cell r="B293">
            <v>104.92581607633805</v>
          </cell>
          <cell r="C293">
            <v>1.2065998143739154</v>
          </cell>
          <cell r="D293">
            <v>0.0247584149</v>
          </cell>
        </row>
        <row r="294">
          <cell r="A294">
            <v>32387</v>
          </cell>
          <cell r="B294">
            <v>126.60347020074109</v>
          </cell>
          <cell r="C294">
            <v>1.2400984925127296</v>
          </cell>
          <cell r="D294">
            <v>0.0205191602</v>
          </cell>
        </row>
        <row r="295">
          <cell r="A295">
            <v>32417</v>
          </cell>
          <cell r="B295">
            <v>157.0007725428193</v>
          </cell>
          <cell r="C295">
            <v>1.2724995701846353</v>
          </cell>
          <cell r="D295">
            <v>0.0165463956</v>
          </cell>
        </row>
        <row r="296">
          <cell r="A296">
            <v>32448</v>
          </cell>
          <cell r="B296">
            <v>199.78341557939328</v>
          </cell>
          <cell r="C296">
            <v>1.2692007110442336</v>
          </cell>
          <cell r="D296">
            <v>0.0130030657</v>
          </cell>
        </row>
        <row r="297">
          <cell r="A297">
            <v>32478</v>
          </cell>
          <cell r="B297">
            <v>253.56525310821155</v>
          </cell>
          <cell r="C297">
            <v>1.2879005779719426</v>
          </cell>
          <cell r="D297">
            <v>0.0102450823</v>
          </cell>
        </row>
        <row r="298">
          <cell r="A298">
            <v>32509</v>
          </cell>
          <cell r="B298">
            <v>0.32656683603166753</v>
          </cell>
          <cell r="C298">
            <v>1.4272</v>
          </cell>
          <cell r="D298">
            <v>7.9548705112</v>
          </cell>
        </row>
        <row r="299">
          <cell r="A299">
            <v>32540</v>
          </cell>
          <cell r="B299">
            <v>0.4660761883843959</v>
          </cell>
          <cell r="C299">
            <v>1.1014</v>
          </cell>
          <cell r="D299">
            <v>5.5737601676</v>
          </cell>
        </row>
        <row r="300">
          <cell r="A300">
            <v>32568</v>
          </cell>
          <cell r="B300">
            <v>0.5133363138865736</v>
          </cell>
          <cell r="C300">
            <v>1.0609073359073358</v>
          </cell>
          <cell r="D300">
            <v>5.0606139165</v>
          </cell>
        </row>
        <row r="301">
          <cell r="A301">
            <v>32599</v>
          </cell>
          <cell r="B301">
            <v>0.5446022611898967</v>
          </cell>
          <cell r="C301">
            <v>1.0730597761805114</v>
          </cell>
          <cell r="D301">
            <v>4.7700809912</v>
          </cell>
        </row>
        <row r="302">
          <cell r="A302">
            <v>32629</v>
          </cell>
          <cell r="B302">
            <v>0.584390780513249</v>
          </cell>
          <cell r="C302">
            <v>1.0993725623198236</v>
          </cell>
          <cell r="D302">
            <v>4.4453077983</v>
          </cell>
        </row>
        <row r="303">
          <cell r="A303">
            <v>32660</v>
          </cell>
          <cell r="B303">
            <v>0.6424631897372745</v>
          </cell>
          <cell r="C303">
            <v>1.2483418170600031</v>
          </cell>
          <cell r="D303">
            <v>4.043495309</v>
          </cell>
        </row>
        <row r="304">
          <cell r="A304">
            <v>32690</v>
          </cell>
          <cell r="B304">
            <v>0.8020136656707948</v>
          </cell>
          <cell r="C304">
            <v>1.2876559990114913</v>
          </cell>
          <cell r="D304">
            <v>3.2390930542</v>
          </cell>
        </row>
        <row r="305">
          <cell r="A305">
            <v>32721</v>
          </cell>
          <cell r="B305">
            <v>1.0327177079600334</v>
          </cell>
          <cell r="C305">
            <v>1.2933499664139718</v>
          </cell>
          <cell r="D305">
            <v>2.5154956421</v>
          </cell>
        </row>
        <row r="306">
          <cell r="A306">
            <v>32752</v>
          </cell>
          <cell r="B306">
            <v>1.335665412905223</v>
          </cell>
          <cell r="C306">
            <v>1.3595117970025226</v>
          </cell>
          <cell r="D306">
            <v>1.944945844</v>
          </cell>
        </row>
        <row r="307">
          <cell r="A307">
            <v>32782</v>
          </cell>
          <cell r="B307">
            <v>1.815852885692896</v>
          </cell>
          <cell r="C307">
            <v>1.3762108767429804</v>
          </cell>
          <cell r="D307">
            <v>1.4306207922</v>
          </cell>
        </row>
        <row r="308">
          <cell r="A308">
            <v>32813</v>
          </cell>
          <cell r="B308">
            <v>2.4989964918556913</v>
          </cell>
          <cell r="C308">
            <v>1.4142047031764284</v>
          </cell>
          <cell r="D308">
            <v>1.0395360307</v>
          </cell>
        </row>
        <row r="309">
          <cell r="A309">
            <v>32843</v>
          </cell>
          <cell r="B309">
            <v>3.5340925912590304</v>
          </cell>
          <cell r="C309">
            <v>1.535499971958948</v>
          </cell>
          <cell r="D309">
            <v>0.7350675815</v>
          </cell>
        </row>
        <row r="310">
          <cell r="A310">
            <v>32874</v>
          </cell>
          <cell r="B310">
            <v>5.426599074778567</v>
          </cell>
          <cell r="C310">
            <v>1.5610949798206688</v>
          </cell>
          <cell r="D310">
            <v>0.4787154639</v>
          </cell>
        </row>
        <row r="311">
          <cell r="A311">
            <v>32905</v>
          </cell>
          <cell r="B311">
            <v>8.471436573136307</v>
          </cell>
          <cell r="C311">
            <v>1.7278028636937905</v>
          </cell>
          <cell r="D311">
            <v>0.3066536438</v>
          </cell>
        </row>
        <row r="312">
          <cell r="A312">
            <v>32933</v>
          </cell>
          <cell r="B312">
            <v>14.636972370665223</v>
          </cell>
          <cell r="C312">
            <v>1.8432</v>
          </cell>
          <cell r="D312">
            <v>0.1774818472</v>
          </cell>
        </row>
        <row r="313">
          <cell r="A313">
            <v>32964</v>
          </cell>
          <cell r="B313">
            <v>26.978867473610137</v>
          </cell>
          <cell r="C313">
            <v>1.448</v>
          </cell>
          <cell r="D313">
            <v>0.0962900646</v>
          </cell>
        </row>
        <row r="314">
          <cell r="A314">
            <v>32994</v>
          </cell>
          <cell r="B314">
            <v>39.065400101787475</v>
          </cell>
          <cell r="C314">
            <v>1.0787</v>
          </cell>
          <cell r="D314">
            <v>0.0664986634</v>
          </cell>
        </row>
        <row r="315">
          <cell r="A315">
            <v>33025</v>
          </cell>
          <cell r="B315">
            <v>42.139847089798145</v>
          </cell>
          <cell r="C315">
            <v>1.0955</v>
          </cell>
          <cell r="D315">
            <v>0.0616470412</v>
          </cell>
        </row>
        <row r="316">
          <cell r="A316">
            <v>33055</v>
          </cell>
          <cell r="B316">
            <v>46.16420248687387</v>
          </cell>
          <cell r="C316">
            <v>1.1292</v>
          </cell>
          <cell r="D316">
            <v>0.0562729724</v>
          </cell>
        </row>
        <row r="317">
          <cell r="A317">
            <v>33086</v>
          </cell>
          <cell r="B317">
            <v>52.12861744817797</v>
          </cell>
          <cell r="C317">
            <v>1.1203</v>
          </cell>
          <cell r="D317">
            <v>0.0498343716</v>
          </cell>
        </row>
        <row r="318">
          <cell r="A318">
            <v>33117</v>
          </cell>
          <cell r="B318">
            <v>58.399690127193786</v>
          </cell>
          <cell r="C318">
            <v>1.1276</v>
          </cell>
          <cell r="D318">
            <v>0.0444830595</v>
          </cell>
        </row>
        <row r="319">
          <cell r="A319">
            <v>33147</v>
          </cell>
          <cell r="B319">
            <v>65.85149058742371</v>
          </cell>
          <cell r="C319">
            <v>1.1420000000000001</v>
          </cell>
          <cell r="D319">
            <v>0.0394493256</v>
          </cell>
        </row>
        <row r="320">
          <cell r="A320">
            <v>33178</v>
          </cell>
          <cell r="B320">
            <v>75.20240225083789</v>
          </cell>
          <cell r="C320">
            <v>1.1558</v>
          </cell>
          <cell r="D320">
            <v>0.0345440679</v>
          </cell>
        </row>
        <row r="321">
          <cell r="A321">
            <v>33208</v>
          </cell>
          <cell r="B321">
            <v>86.91893652151843</v>
          </cell>
          <cell r="C321">
            <v>1.183</v>
          </cell>
          <cell r="D321">
            <v>0.0298875825</v>
          </cell>
        </row>
        <row r="322">
          <cell r="A322">
            <v>33239</v>
          </cell>
          <cell r="B322">
            <v>102.82510190495631</v>
          </cell>
          <cell r="C322">
            <v>1.1991</v>
          </cell>
          <cell r="D322">
            <v>0.0252642287</v>
          </cell>
        </row>
        <row r="323">
          <cell r="A323">
            <v>33270</v>
          </cell>
          <cell r="B323">
            <v>123.29757969423312</v>
          </cell>
          <cell r="C323">
            <v>1.2187000000000001</v>
          </cell>
          <cell r="D323">
            <v>0.0210693259</v>
          </cell>
        </row>
        <row r="324">
          <cell r="A324">
            <v>33298</v>
          </cell>
          <cell r="B324">
            <v>150.2627603733619</v>
          </cell>
          <cell r="C324">
            <v>1.1179</v>
          </cell>
          <cell r="D324">
            <v>0.0172883613</v>
          </cell>
        </row>
        <row r="325">
          <cell r="A325">
            <v>33329</v>
          </cell>
          <cell r="B325">
            <v>167.97873982138128</v>
          </cell>
          <cell r="C325">
            <v>1.0501</v>
          </cell>
          <cell r="D325">
            <v>0.0154650338</v>
          </cell>
        </row>
        <row r="326">
          <cell r="A326">
            <v>33359</v>
          </cell>
          <cell r="B326">
            <v>176.3944746864325</v>
          </cell>
          <cell r="C326">
            <v>1.0668</v>
          </cell>
          <cell r="D326">
            <v>0.014727201</v>
          </cell>
        </row>
        <row r="327">
          <cell r="A327">
            <v>33390</v>
          </cell>
          <cell r="B327">
            <v>188.17762559548618</v>
          </cell>
          <cell r="C327">
            <v>1.1083</v>
          </cell>
          <cell r="D327">
            <v>0.0138050253</v>
          </cell>
        </row>
        <row r="328">
          <cell r="A328">
            <v>33420</v>
          </cell>
          <cell r="B328">
            <v>208.55726244747734</v>
          </cell>
          <cell r="C328">
            <v>1.1214</v>
          </cell>
          <cell r="D328">
            <v>0.0124560365</v>
          </cell>
        </row>
        <row r="329">
          <cell r="A329">
            <v>33451</v>
          </cell>
          <cell r="B329">
            <v>233.8761141086011</v>
          </cell>
          <cell r="C329">
            <v>1.1562</v>
          </cell>
          <cell r="D329">
            <v>0.0111075767</v>
          </cell>
        </row>
        <row r="330">
          <cell r="A330">
            <v>33482</v>
          </cell>
          <cell r="B330">
            <v>270.40756313236454</v>
          </cell>
          <cell r="C330">
            <v>1.1562</v>
          </cell>
          <cell r="D330">
            <v>0.0096069683</v>
          </cell>
        </row>
        <row r="331">
          <cell r="A331">
            <v>33512</v>
          </cell>
          <cell r="B331">
            <v>312.64522449363983</v>
          </cell>
          <cell r="C331">
            <v>1.2108</v>
          </cell>
          <cell r="D331">
            <v>0.0083090886</v>
          </cell>
        </row>
        <row r="332">
          <cell r="A332">
            <v>33543</v>
          </cell>
          <cell r="B332">
            <v>378.5508378168991</v>
          </cell>
          <cell r="C332">
            <v>1.2648</v>
          </cell>
          <cell r="D332">
            <v>0.0068624782</v>
          </cell>
        </row>
        <row r="333">
          <cell r="A333">
            <v>33573</v>
          </cell>
          <cell r="B333">
            <v>478.791099670814</v>
          </cell>
          <cell r="C333">
            <v>1.2415</v>
          </cell>
          <cell r="D333">
            <v>0.0054257418</v>
          </cell>
        </row>
        <row r="334">
          <cell r="A334">
            <v>33604</v>
          </cell>
          <cell r="B334">
            <v>594.4191502413156</v>
          </cell>
          <cell r="C334">
            <v>1.2592</v>
          </cell>
          <cell r="D334">
            <v>0.0043703115</v>
          </cell>
        </row>
        <row r="335">
          <cell r="A335">
            <v>33635</v>
          </cell>
          <cell r="B335">
            <v>748.4925939838647</v>
          </cell>
          <cell r="C335">
            <v>1.2448</v>
          </cell>
          <cell r="D335">
            <v>0.0034707048</v>
          </cell>
        </row>
        <row r="336">
          <cell r="A336">
            <v>33664</v>
          </cell>
          <cell r="B336">
            <v>931.7235809911148</v>
          </cell>
          <cell r="C336">
            <v>1.2162</v>
          </cell>
          <cell r="D336">
            <v>0.0027881626</v>
          </cell>
        </row>
        <row r="337">
          <cell r="A337">
            <v>33695</v>
          </cell>
          <cell r="B337">
            <v>1133.1622192013938</v>
          </cell>
          <cell r="C337">
            <v>1.2084</v>
          </cell>
          <cell r="D337">
            <v>0.0022925198</v>
          </cell>
        </row>
        <row r="338">
          <cell r="A338">
            <v>33725</v>
          </cell>
          <cell r="B338">
            <v>1369.3132256829642</v>
          </cell>
          <cell r="C338">
            <v>1.245</v>
          </cell>
          <cell r="D338">
            <v>0.0018971531</v>
          </cell>
        </row>
        <row r="339">
          <cell r="A339">
            <v>33756</v>
          </cell>
          <cell r="B339">
            <v>1704.7949659752906</v>
          </cell>
          <cell r="C339">
            <v>1.2085</v>
          </cell>
          <cell r="D339">
            <v>0.0015238177</v>
          </cell>
        </row>
        <row r="340">
          <cell r="A340">
            <v>33786</v>
          </cell>
          <cell r="B340">
            <v>2060.2447163811385</v>
          </cell>
          <cell r="C340">
            <v>1.2208</v>
          </cell>
          <cell r="D340">
            <v>0.0012609166</v>
          </cell>
        </row>
        <row r="341">
          <cell r="A341">
            <v>33817</v>
          </cell>
          <cell r="B341">
            <v>2515.146749758094</v>
          </cell>
          <cell r="C341">
            <v>1.2238</v>
          </cell>
          <cell r="D341">
            <v>0.0010328609</v>
          </cell>
        </row>
        <row r="342">
          <cell r="A342">
            <v>33848</v>
          </cell>
          <cell r="B342">
            <v>3078.0365923539553</v>
          </cell>
          <cell r="C342">
            <v>1.2398</v>
          </cell>
          <cell r="D342">
            <v>0.0008439785</v>
          </cell>
        </row>
        <row r="343">
          <cell r="A343">
            <v>33878</v>
          </cell>
          <cell r="B343">
            <v>3816.149767200434</v>
          </cell>
          <cell r="C343">
            <v>1.2607</v>
          </cell>
          <cell r="D343">
            <v>0.0006807376</v>
          </cell>
        </row>
        <row r="344">
          <cell r="A344">
            <v>33909</v>
          </cell>
          <cell r="B344">
            <v>4811.020011509587</v>
          </cell>
          <cell r="C344">
            <v>1.2289</v>
          </cell>
          <cell r="D344">
            <v>0.000539968</v>
          </cell>
        </row>
        <row r="345">
          <cell r="A345">
            <v>33939</v>
          </cell>
          <cell r="B345">
            <v>5912.262492144132</v>
          </cell>
          <cell r="C345">
            <v>1.2558</v>
          </cell>
          <cell r="D345">
            <v>0.0004393913</v>
          </cell>
        </row>
        <row r="346">
          <cell r="A346">
            <v>33970</v>
          </cell>
          <cell r="B346">
            <v>7424.619237634601</v>
          </cell>
          <cell r="C346">
            <v>1.2791</v>
          </cell>
          <cell r="D346">
            <v>0.0003498895</v>
          </cell>
        </row>
        <row r="347">
          <cell r="A347">
            <v>34001</v>
          </cell>
          <cell r="B347">
            <v>9496.830466858417</v>
          </cell>
          <cell r="C347">
            <v>1.2589</v>
          </cell>
          <cell r="D347">
            <v>0.0002735435</v>
          </cell>
        </row>
        <row r="348">
          <cell r="A348">
            <v>34029</v>
          </cell>
          <cell r="B348">
            <v>11955.55987472806</v>
          </cell>
          <cell r="C348">
            <v>1.2687</v>
          </cell>
          <cell r="D348">
            <v>0.0002172877</v>
          </cell>
        </row>
        <row r="349">
          <cell r="A349">
            <v>34060</v>
          </cell>
          <cell r="B349">
            <v>15168.018813067489</v>
          </cell>
          <cell r="C349">
            <v>1.2825</v>
          </cell>
          <cell r="D349">
            <v>0.000171268</v>
          </cell>
        </row>
        <row r="350">
          <cell r="A350">
            <v>34090</v>
          </cell>
          <cell r="B350">
            <v>19452.984127759053</v>
          </cell>
          <cell r="C350">
            <v>1.2839</v>
          </cell>
          <cell r="D350">
            <v>0.0001335423</v>
          </cell>
        </row>
        <row r="351">
          <cell r="A351">
            <v>34121</v>
          </cell>
          <cell r="B351">
            <v>24975.686321629848</v>
          </cell>
          <cell r="C351">
            <v>1.3034</v>
          </cell>
          <cell r="D351">
            <v>0.000104013</v>
          </cell>
        </row>
        <row r="352">
          <cell r="A352">
            <v>34151</v>
          </cell>
          <cell r="B352">
            <v>32553.309551612343</v>
          </cell>
          <cell r="C352">
            <v>1.2926</v>
          </cell>
          <cell r="D352">
            <v>7.98013E-05</v>
          </cell>
        </row>
        <row r="353">
          <cell r="A353">
            <v>34182</v>
          </cell>
          <cell r="B353">
            <v>42.078407926414116</v>
          </cell>
          <cell r="C353">
            <v>1.3222</v>
          </cell>
          <cell r="D353">
            <v>0.0617370528</v>
          </cell>
        </row>
        <row r="354">
          <cell r="A354">
            <v>34213</v>
          </cell>
          <cell r="B354">
            <v>55.63607096030475</v>
          </cell>
          <cell r="C354">
            <v>1.3517</v>
          </cell>
          <cell r="D354">
            <v>0.0466926734</v>
          </cell>
        </row>
        <row r="355">
          <cell r="A355">
            <v>34243</v>
          </cell>
          <cell r="B355">
            <v>75.20327711704392</v>
          </cell>
          <cell r="C355">
            <v>1.3492</v>
          </cell>
          <cell r="D355">
            <v>0.034543666</v>
          </cell>
        </row>
        <row r="356">
          <cell r="A356">
            <v>34274</v>
          </cell>
          <cell r="B356">
            <v>101.46426148631566</v>
          </cell>
          <cell r="C356">
            <v>1.3489</v>
          </cell>
          <cell r="D356">
            <v>0.025603073</v>
          </cell>
        </row>
        <row r="357">
          <cell r="A357">
            <v>34304</v>
          </cell>
          <cell r="B357">
            <v>136.8651423188912</v>
          </cell>
          <cell r="C357">
            <v>1.3735</v>
          </cell>
          <cell r="D357">
            <v>0.018980705</v>
          </cell>
        </row>
        <row r="358">
          <cell r="A358">
            <v>34335</v>
          </cell>
          <cell r="B358">
            <v>187.98427297499705</v>
          </cell>
          <cell r="C358">
            <v>1.4025</v>
          </cell>
          <cell r="D358">
            <v>0.0138192246</v>
          </cell>
        </row>
        <row r="359">
          <cell r="A359">
            <v>34366</v>
          </cell>
          <cell r="B359">
            <v>263.6479428474334</v>
          </cell>
          <cell r="C359">
            <v>1.3967</v>
          </cell>
          <cell r="D359">
            <v>0.0098532795</v>
          </cell>
        </row>
        <row r="360">
          <cell r="A360">
            <v>34394</v>
          </cell>
          <cell r="B360">
            <v>368.2370817750102</v>
          </cell>
          <cell r="C360">
            <v>1.46015</v>
          </cell>
          <cell r="D360">
            <v>0.0070546857</v>
          </cell>
        </row>
        <row r="361">
          <cell r="A361">
            <v>34425</v>
          </cell>
          <cell r="B361">
            <v>537.6813749537812</v>
          </cell>
          <cell r="C361">
            <v>1.421964</v>
          </cell>
          <cell r="D361">
            <v>0.0048314801</v>
          </cell>
        </row>
        <row r="362">
          <cell r="A362">
            <v>34455</v>
          </cell>
          <cell r="B362">
            <v>764.5637839634508</v>
          </cell>
          <cell r="C362">
            <v>1.441627</v>
          </cell>
          <cell r="D362">
            <v>0.0033977503</v>
          </cell>
        </row>
        <row r="363">
          <cell r="A363">
            <v>34486</v>
          </cell>
          <cell r="B363">
            <v>1102.216504753238</v>
          </cell>
          <cell r="C363">
            <v>1.440846</v>
          </cell>
          <cell r="D363">
            <v>0.0023568844</v>
          </cell>
        </row>
        <row r="364">
          <cell r="A364">
            <v>34516</v>
          </cell>
          <cell r="B364">
            <v>0.5775</v>
          </cell>
          <cell r="C364">
            <v>1.0608</v>
          </cell>
          <cell r="D364">
            <v>4.4983495998</v>
          </cell>
        </row>
        <row r="365">
          <cell r="A365">
            <v>34547</v>
          </cell>
          <cell r="B365">
            <v>0.612612</v>
          </cell>
          <cell r="C365">
            <v>1.0546</v>
          </cell>
          <cell r="D365">
            <v>4.2405256408</v>
          </cell>
        </row>
        <row r="366">
          <cell r="A366">
            <v>34578</v>
          </cell>
          <cell r="B366">
            <v>0.6460606152</v>
          </cell>
          <cell r="C366">
            <v>1.0151</v>
          </cell>
          <cell r="D366">
            <v>4.020980126</v>
          </cell>
        </row>
        <row r="367">
          <cell r="A367">
            <v>34608</v>
          </cell>
          <cell r="B367">
            <v>0.6558161304895199</v>
          </cell>
          <cell r="C367">
            <v>1.0186</v>
          </cell>
          <cell r="D367">
            <v>3.9611665116</v>
          </cell>
        </row>
        <row r="368">
          <cell r="A368">
            <v>34639</v>
          </cell>
          <cell r="B368">
            <v>0.668014310516625</v>
          </cell>
          <cell r="C368">
            <v>1.0327</v>
          </cell>
          <cell r="D368">
            <v>3.8888341956</v>
          </cell>
        </row>
        <row r="369">
          <cell r="A369">
            <v>34669</v>
          </cell>
          <cell r="B369">
            <v>0.6898583784705186</v>
          </cell>
          <cell r="C369">
            <v>1.0219</v>
          </cell>
          <cell r="D369">
            <v>3.7656959384</v>
          </cell>
        </row>
        <row r="370">
          <cell r="A370">
            <v>34700</v>
          </cell>
          <cell r="B370">
            <v>0.7049662769590229</v>
          </cell>
          <cell r="C370">
            <v>1.0167</v>
          </cell>
          <cell r="D370">
            <v>3.6849945576</v>
          </cell>
        </row>
        <row r="371">
          <cell r="A371">
            <v>34731</v>
          </cell>
          <cell r="B371">
            <v>0.7167392137842385</v>
          </cell>
          <cell r="C371">
            <v>1.0099</v>
          </cell>
          <cell r="D371">
            <v>3.6244659758</v>
          </cell>
        </row>
        <row r="372">
          <cell r="A372">
            <v>34759</v>
          </cell>
          <cell r="B372">
            <v>0.7238349320007025</v>
          </cell>
          <cell r="C372">
            <v>1.0141</v>
          </cell>
          <cell r="D372">
            <v>3.5889355142</v>
          </cell>
        </row>
        <row r="373">
          <cell r="A373">
            <v>34790</v>
          </cell>
          <cell r="B373">
            <v>0.7340410045419123</v>
          </cell>
          <cell r="C373">
            <v>1.0192</v>
          </cell>
          <cell r="D373">
            <v>3.539035119</v>
          </cell>
        </row>
        <row r="374">
          <cell r="A374">
            <v>34820</v>
          </cell>
          <cell r="B374">
            <v>0.7481345918291171</v>
          </cell>
          <cell r="C374">
            <v>1.0257</v>
          </cell>
          <cell r="D374">
            <v>3.4723656976</v>
          </cell>
        </row>
        <row r="375">
          <cell r="A375">
            <v>34851</v>
          </cell>
          <cell r="B375">
            <v>0.7673616508391254</v>
          </cell>
          <cell r="C375">
            <v>1.0182</v>
          </cell>
          <cell r="D375">
            <v>3.3853618969</v>
          </cell>
        </row>
        <row r="376">
          <cell r="A376">
            <v>34881</v>
          </cell>
          <cell r="B376">
            <v>0.7813276328843975</v>
          </cell>
          <cell r="C376">
            <v>1.0246</v>
          </cell>
          <cell r="D376">
            <v>3.3248496335</v>
          </cell>
        </row>
        <row r="377">
          <cell r="A377">
            <v>34912</v>
          </cell>
          <cell r="B377">
            <v>0.8005482926533537</v>
          </cell>
          <cell r="C377">
            <v>1.0102</v>
          </cell>
          <cell r="D377">
            <v>3.2450220901</v>
          </cell>
        </row>
        <row r="378">
          <cell r="A378">
            <v>34943</v>
          </cell>
          <cell r="B378">
            <v>0.8087138852384179</v>
          </cell>
          <cell r="C378">
            <v>1.0117</v>
          </cell>
          <cell r="D378">
            <v>3.212257068</v>
          </cell>
        </row>
        <row r="379">
          <cell r="A379">
            <v>34973</v>
          </cell>
          <cell r="B379">
            <v>0.8181758376957075</v>
          </cell>
          <cell r="C379">
            <v>1.014</v>
          </cell>
          <cell r="D379">
            <v>3.1751083009</v>
          </cell>
        </row>
        <row r="380">
          <cell r="A380">
            <v>35004</v>
          </cell>
          <cell r="B380">
            <v>0.8296302994234473</v>
          </cell>
          <cell r="C380">
            <v>1.0151</v>
          </cell>
          <cell r="D380">
            <v>3.1312705137</v>
          </cell>
        </row>
        <row r="381">
          <cell r="A381">
            <v>35034</v>
          </cell>
          <cell r="B381">
            <v>0.8421577169447413</v>
          </cell>
          <cell r="C381">
            <v>1.0165</v>
          </cell>
          <cell r="D381">
            <v>3.0846916695</v>
          </cell>
        </row>
        <row r="382">
          <cell r="A382">
            <v>35065</v>
          </cell>
          <cell r="B382">
            <v>0.8560533192743295</v>
          </cell>
          <cell r="C382">
            <v>1.0146</v>
          </cell>
          <cell r="D382">
            <v>3.0346204324</v>
          </cell>
        </row>
        <row r="383">
          <cell r="A383">
            <v>35096</v>
          </cell>
          <cell r="B383">
            <v>0.8685516977357346</v>
          </cell>
          <cell r="C383">
            <v>1.0071</v>
          </cell>
          <cell r="D383">
            <v>2.9909525255</v>
          </cell>
        </row>
        <row r="384">
          <cell r="A384">
            <v>35125</v>
          </cell>
          <cell r="B384">
            <v>0.8747184147896584</v>
          </cell>
          <cell r="C384">
            <v>1.0029</v>
          </cell>
          <cell r="D384">
            <v>2.9698664735</v>
          </cell>
        </row>
        <row r="385">
          <cell r="A385">
            <v>35156</v>
          </cell>
          <cell r="B385">
            <v>0.8772550981925483</v>
          </cell>
          <cell r="C385">
            <v>1.0093</v>
          </cell>
          <cell r="D385">
            <v>2.9612787651</v>
          </cell>
        </row>
        <row r="386">
          <cell r="A386">
            <v>35186</v>
          </cell>
          <cell r="B386">
            <v>0.8854135706057391</v>
          </cell>
          <cell r="C386">
            <v>1.0168</v>
          </cell>
          <cell r="D386">
            <v>2.9339926336</v>
          </cell>
        </row>
        <row r="387">
          <cell r="A387">
            <v>35217</v>
          </cell>
          <cell r="B387">
            <v>0.9002885185919155</v>
          </cell>
          <cell r="C387">
            <v>1.0122</v>
          </cell>
          <cell r="D387">
            <v>2.8855159654</v>
          </cell>
        </row>
        <row r="388">
          <cell r="A388">
            <v>35247</v>
          </cell>
          <cell r="B388">
            <v>0.9112720385187368</v>
          </cell>
          <cell r="C388">
            <v>1.0109</v>
          </cell>
          <cell r="D388">
            <v>2.8507369743</v>
          </cell>
        </row>
        <row r="389">
          <cell r="A389">
            <v>35278</v>
          </cell>
          <cell r="B389">
            <v>0.921204903738591</v>
          </cell>
          <cell r="C389">
            <v>1.00004</v>
          </cell>
          <cell r="D389">
            <v>2.8199989854</v>
          </cell>
        </row>
        <row r="390">
          <cell r="A390">
            <v>35309</v>
          </cell>
          <cell r="B390">
            <v>0.9212417519347406</v>
          </cell>
          <cell r="C390">
            <v>1.0013</v>
          </cell>
          <cell r="D390">
            <v>2.8198861899</v>
          </cell>
        </row>
        <row r="391">
          <cell r="A391">
            <v>35339</v>
          </cell>
          <cell r="B391">
            <v>0.9224393662122558</v>
          </cell>
          <cell r="C391">
            <v>1.0022</v>
          </cell>
          <cell r="D391">
            <v>2.8162250973</v>
          </cell>
        </row>
        <row r="392">
          <cell r="A392">
            <v>35370</v>
          </cell>
          <cell r="B392">
            <v>0.9244687328179227</v>
          </cell>
          <cell r="C392">
            <v>1.0028</v>
          </cell>
          <cell r="D392">
            <v>2.8100430027</v>
          </cell>
        </row>
        <row r="393">
          <cell r="A393">
            <v>35400</v>
          </cell>
          <cell r="B393">
            <v>0.9270572452698128</v>
          </cell>
          <cell r="C393">
            <v>1.0088</v>
          </cell>
          <cell r="D393">
            <v>2.8021968515</v>
          </cell>
        </row>
        <row r="394">
          <cell r="A394">
            <v>35431</v>
          </cell>
          <cell r="B394">
            <v>0.935215349028187</v>
          </cell>
          <cell r="C394">
            <v>1.0158</v>
          </cell>
          <cell r="D394">
            <v>2.7777526284</v>
          </cell>
        </row>
        <row r="395">
          <cell r="A395">
            <v>35462</v>
          </cell>
          <cell r="B395">
            <v>0.9499917515428324</v>
          </cell>
          <cell r="C395">
            <v>1.0042</v>
          </cell>
          <cell r="D395">
            <v>2.7345467891</v>
          </cell>
        </row>
        <row r="396">
          <cell r="A396">
            <v>35490</v>
          </cell>
          <cell r="B396">
            <v>0.9539817168993123</v>
          </cell>
          <cell r="C396">
            <v>1.0116</v>
          </cell>
          <cell r="D396">
            <v>2.7231097283</v>
          </cell>
        </row>
        <row r="397">
          <cell r="A397">
            <v>35521</v>
          </cell>
          <cell r="B397">
            <v>0.9650479048153444</v>
          </cell>
          <cell r="C397">
            <v>1.0059</v>
          </cell>
          <cell r="D397">
            <v>2.6918838753</v>
          </cell>
        </row>
        <row r="398">
          <cell r="A398">
            <v>35551</v>
          </cell>
          <cell r="B398">
            <v>0.970741687453755</v>
          </cell>
          <cell r="C398">
            <v>1.003</v>
          </cell>
          <cell r="D398">
            <v>2.6760949153</v>
          </cell>
        </row>
        <row r="399">
          <cell r="A399">
            <v>35582</v>
          </cell>
          <cell r="B399">
            <v>0.9736539125161161</v>
          </cell>
          <cell r="C399">
            <v>1.007</v>
          </cell>
          <cell r="D399">
            <v>2.6680906434</v>
          </cell>
        </row>
        <row r="400">
          <cell r="A400">
            <v>35612</v>
          </cell>
          <cell r="B400">
            <v>0.9804694899037288</v>
          </cell>
          <cell r="C400">
            <v>1.0009</v>
          </cell>
          <cell r="D400">
            <v>2.6495438365</v>
          </cell>
        </row>
        <row r="401">
          <cell r="A401">
            <v>35643</v>
          </cell>
          <cell r="B401">
            <v>0.9813519124446421</v>
          </cell>
          <cell r="C401">
            <v>0.9996</v>
          </cell>
          <cell r="D401">
            <v>2.6471613913</v>
          </cell>
        </row>
        <row r="402">
          <cell r="A402">
            <v>35674</v>
          </cell>
          <cell r="B402">
            <v>0.9809593716796643</v>
          </cell>
          <cell r="C402">
            <v>1.0059</v>
          </cell>
          <cell r="D402">
            <v>2.6482206795</v>
          </cell>
        </row>
        <row r="403">
          <cell r="A403">
            <v>35704</v>
          </cell>
          <cell r="B403">
            <v>0.9867470319725743</v>
          </cell>
          <cell r="C403">
            <v>1.0034</v>
          </cell>
          <cell r="D403">
            <v>2.6326878214</v>
          </cell>
        </row>
        <row r="404">
          <cell r="A404">
            <v>35735</v>
          </cell>
          <cell r="B404">
            <v>0.9901019718812811</v>
          </cell>
          <cell r="C404">
            <v>1.0083</v>
          </cell>
          <cell r="D404">
            <v>2.6237670135</v>
          </cell>
        </row>
        <row r="405">
          <cell r="A405">
            <v>35765</v>
          </cell>
          <cell r="B405">
            <v>0.9983198182478957</v>
          </cell>
          <cell r="C405">
            <v>1.0069</v>
          </cell>
          <cell r="D405">
            <v>2.6021690108</v>
          </cell>
        </row>
        <row r="406">
          <cell r="A406">
            <v>35796</v>
          </cell>
          <cell r="B406">
            <v>1.0052082249938061</v>
          </cell>
          <cell r="C406">
            <v>1.0088</v>
          </cell>
          <cell r="D406">
            <v>2.5843370849</v>
          </cell>
        </row>
        <row r="407">
          <cell r="A407">
            <v>35827</v>
          </cell>
          <cell r="B407">
            <v>1.0140540573737515</v>
          </cell>
          <cell r="C407">
            <v>1.0002</v>
          </cell>
          <cell r="D407">
            <v>2.5617933038</v>
          </cell>
        </row>
        <row r="408">
          <cell r="A408">
            <v>35855</v>
          </cell>
          <cell r="B408">
            <v>1.0142568681852262</v>
          </cell>
          <cell r="C408">
            <v>1.0023</v>
          </cell>
          <cell r="D408">
            <v>2.5612810476</v>
          </cell>
        </row>
        <row r="409">
          <cell r="A409">
            <v>35886</v>
          </cell>
          <cell r="B409">
            <v>1.0165896589820522</v>
          </cell>
          <cell r="C409">
            <v>0.9987</v>
          </cell>
          <cell r="D409">
            <v>2.5554036193</v>
          </cell>
        </row>
        <row r="410">
          <cell r="A410">
            <v>35916</v>
          </cell>
          <cell r="B410">
            <v>1.0152680924253756</v>
          </cell>
          <cell r="C410">
            <v>1.0023</v>
          </cell>
          <cell r="D410">
            <v>2.5587299682</v>
          </cell>
        </row>
        <row r="411">
          <cell r="A411">
            <v>35947</v>
          </cell>
          <cell r="B411">
            <v>1.0176032090379539</v>
          </cell>
          <cell r="C411">
            <v>1.0028</v>
          </cell>
          <cell r="D411">
            <v>2.5528583939</v>
          </cell>
        </row>
        <row r="412">
          <cell r="A412">
            <v>35977</v>
          </cell>
          <cell r="B412">
            <v>1.02045249802326</v>
          </cell>
          <cell r="C412">
            <v>0.9962</v>
          </cell>
          <cell r="D412">
            <v>2.5457303489</v>
          </cell>
        </row>
        <row r="413">
          <cell r="A413">
            <v>36008</v>
          </cell>
          <cell r="B413">
            <v>1.0165747785307717</v>
          </cell>
          <cell r="C413">
            <v>0.9983</v>
          </cell>
          <cell r="D413">
            <v>2.5554410248</v>
          </cell>
        </row>
        <row r="414">
          <cell r="A414">
            <v>36039</v>
          </cell>
          <cell r="B414">
            <v>1.0148466014072695</v>
          </cell>
          <cell r="C414">
            <v>0.9998</v>
          </cell>
          <cell r="D414">
            <v>2.5597926724</v>
          </cell>
        </row>
        <row r="415">
          <cell r="A415">
            <v>36069</v>
          </cell>
          <cell r="B415">
            <v>1.014643632086988</v>
          </cell>
          <cell r="C415">
            <v>0.9997</v>
          </cell>
          <cell r="D415">
            <v>2.5603047333</v>
          </cell>
        </row>
        <row r="416">
          <cell r="A416">
            <v>36100</v>
          </cell>
          <cell r="B416">
            <v>1.014339238997362</v>
          </cell>
          <cell r="C416">
            <v>0.9982</v>
          </cell>
          <cell r="D416">
            <v>2.5610730552</v>
          </cell>
        </row>
        <row r="417">
          <cell r="A417">
            <v>36130</v>
          </cell>
          <cell r="B417">
            <v>1.0125134283671666</v>
          </cell>
          <cell r="C417">
            <v>1.0098</v>
          </cell>
          <cell r="D417">
            <v>2.5656912996</v>
          </cell>
        </row>
        <row r="418">
          <cell r="A418">
            <v>36161</v>
          </cell>
          <cell r="B418">
            <v>1.022436059965165</v>
          </cell>
          <cell r="C418">
            <v>1.0115</v>
          </cell>
          <cell r="D418">
            <v>2.5407915425</v>
          </cell>
        </row>
        <row r="419">
          <cell r="A419">
            <v>36192</v>
          </cell>
          <cell r="B419">
            <v>1.0341940746547644</v>
          </cell>
          <cell r="C419">
            <v>1.0444</v>
          </cell>
          <cell r="D419">
            <v>2.5119046391</v>
          </cell>
        </row>
        <row r="420">
          <cell r="A420">
            <v>36220</v>
          </cell>
          <cell r="B420">
            <v>1.080112291569436</v>
          </cell>
          <cell r="C420">
            <v>1.0198</v>
          </cell>
          <cell r="D420">
            <v>2.4051174254</v>
          </cell>
        </row>
        <row r="421">
          <cell r="A421">
            <v>36251</v>
          </cell>
          <cell r="B421">
            <v>1.1014985149425107</v>
          </cell>
          <cell r="C421">
            <v>1.0003</v>
          </cell>
          <cell r="D421">
            <v>2.3584206956</v>
          </cell>
        </row>
        <row r="422">
          <cell r="A422">
            <v>36281</v>
          </cell>
          <cell r="B422">
            <v>1.1018289644969934</v>
          </cell>
          <cell r="C422">
            <v>0.9966</v>
          </cell>
          <cell r="D422">
            <v>2.3577133816</v>
          </cell>
        </row>
        <row r="423">
          <cell r="A423">
            <v>36312</v>
          </cell>
          <cell r="B423">
            <v>1.0980827460177036</v>
          </cell>
          <cell r="C423">
            <v>1.0102</v>
          </cell>
          <cell r="D423">
            <v>2.3657569553</v>
          </cell>
        </row>
        <row r="424">
          <cell r="A424">
            <v>36342</v>
          </cell>
          <cell r="B424">
            <v>1.109283190027084</v>
          </cell>
          <cell r="C424">
            <v>1.0159</v>
          </cell>
          <cell r="D424">
            <v>2.3418698825</v>
          </cell>
        </row>
        <row r="425">
          <cell r="A425">
            <v>36373</v>
          </cell>
          <cell r="B425">
            <v>1.1269207927485148</v>
          </cell>
          <cell r="C425">
            <v>1.0145</v>
          </cell>
          <cell r="D425">
            <v>2.3052169332</v>
          </cell>
        </row>
        <row r="426">
          <cell r="A426">
            <v>36404</v>
          </cell>
          <cell r="B426">
            <v>1.1432611442433682</v>
          </cell>
          <cell r="C426">
            <v>1.0147</v>
          </cell>
          <cell r="D426">
            <v>2.2722690323</v>
          </cell>
        </row>
        <row r="427">
          <cell r="A427">
            <v>36434</v>
          </cell>
          <cell r="B427">
            <v>1.1600670830637456</v>
          </cell>
          <cell r="C427">
            <v>1.0189</v>
          </cell>
          <cell r="D427">
            <v>2.2393505788</v>
          </cell>
        </row>
        <row r="428">
          <cell r="A428">
            <v>36465</v>
          </cell>
          <cell r="B428">
            <v>1.1819923509336503</v>
          </cell>
          <cell r="C428">
            <v>1.0253</v>
          </cell>
          <cell r="D428">
            <v>2.1978119332</v>
          </cell>
        </row>
        <row r="429">
          <cell r="A429">
            <v>36495</v>
          </cell>
          <cell r="B429">
            <v>1.2118967574122719</v>
          </cell>
          <cell r="C429">
            <v>1.0123</v>
          </cell>
          <cell r="D429">
            <v>2.143579375</v>
          </cell>
        </row>
        <row r="430">
          <cell r="A430">
            <v>36526</v>
          </cell>
          <cell r="B430">
            <v>1.2268030875284428</v>
          </cell>
          <cell r="C430">
            <v>1.0102</v>
          </cell>
          <cell r="D430">
            <v>2.1175337104</v>
          </cell>
        </row>
        <row r="431">
          <cell r="A431">
            <v>36557</v>
          </cell>
          <cell r="B431">
            <v>1.239316479021233</v>
          </cell>
          <cell r="C431">
            <v>1.0019</v>
          </cell>
          <cell r="D431">
            <v>2.0961529503</v>
          </cell>
        </row>
        <row r="432">
          <cell r="A432">
            <v>36586</v>
          </cell>
          <cell r="B432">
            <v>1.2416711803313734</v>
          </cell>
          <cell r="C432">
            <v>1.0018</v>
          </cell>
          <cell r="D432">
            <v>2.0921778125</v>
          </cell>
        </row>
        <row r="433">
          <cell r="A433">
            <v>36617</v>
          </cell>
          <cell r="B433">
            <v>1.24390618845597</v>
          </cell>
          <cell r="C433">
            <v>1.0013</v>
          </cell>
          <cell r="D433">
            <v>2.0884186589</v>
          </cell>
        </row>
        <row r="434">
          <cell r="A434">
            <v>36647</v>
          </cell>
          <cell r="B434">
            <v>1.2455232665009628</v>
          </cell>
          <cell r="C434">
            <v>1.0067</v>
          </cell>
          <cell r="D434">
            <v>2.0857072395</v>
          </cell>
        </row>
        <row r="435">
          <cell r="A435">
            <v>36678</v>
          </cell>
          <cell r="B435">
            <v>1.253868272386519</v>
          </cell>
          <cell r="C435">
            <v>1.0093</v>
          </cell>
          <cell r="D435">
            <v>2.0718260052</v>
          </cell>
        </row>
        <row r="436">
          <cell r="A436">
            <v>36708</v>
          </cell>
          <cell r="B436">
            <v>1.265529247319714</v>
          </cell>
          <cell r="C436">
            <v>1.0226</v>
          </cell>
          <cell r="D436">
            <v>2.0527355645</v>
          </cell>
        </row>
        <row r="437">
          <cell r="A437">
            <v>36739</v>
          </cell>
          <cell r="B437">
            <v>1.2941302083091395</v>
          </cell>
          <cell r="C437">
            <v>1.0182</v>
          </cell>
          <cell r="D437">
            <v>2.0073690245</v>
          </cell>
        </row>
        <row r="438">
          <cell r="A438">
            <v>36770</v>
          </cell>
          <cell r="B438">
            <v>1.3176833781003658</v>
          </cell>
          <cell r="C438">
            <v>1.0069</v>
          </cell>
          <cell r="D438">
            <v>1.9714879439</v>
          </cell>
        </row>
        <row r="439">
          <cell r="A439">
            <v>36800</v>
          </cell>
          <cell r="B439">
            <v>1.3267753934092583</v>
          </cell>
          <cell r="C439">
            <v>1.0037</v>
          </cell>
          <cell r="D439">
            <v>1.9579778964</v>
          </cell>
        </row>
        <row r="440">
          <cell r="A440">
            <v>36831</v>
          </cell>
          <cell r="B440">
            <v>1.3316844623648727</v>
          </cell>
          <cell r="C440">
            <v>1.0039</v>
          </cell>
          <cell r="D440">
            <v>1.9507600841</v>
          </cell>
        </row>
        <row r="441">
          <cell r="A441">
            <v>36861</v>
          </cell>
          <cell r="B441">
            <v>1.3368780317680957</v>
          </cell>
          <cell r="C441">
            <v>1.0076</v>
          </cell>
          <cell r="D441">
            <v>1.9431816756</v>
          </cell>
        </row>
        <row r="442">
          <cell r="A442">
            <v>36892</v>
          </cell>
          <cell r="B442">
            <v>1.3470383048095333</v>
          </cell>
          <cell r="C442">
            <v>1.0049</v>
          </cell>
          <cell r="D442">
            <v>1.9285248865</v>
          </cell>
        </row>
        <row r="443">
          <cell r="A443">
            <v>36923</v>
          </cell>
          <cell r="B443">
            <v>1.3536387925031</v>
          </cell>
          <cell r="C443">
            <v>1.0034</v>
          </cell>
          <cell r="D443">
            <v>1.9191211926</v>
          </cell>
        </row>
        <row r="444">
          <cell r="A444">
            <v>36951</v>
          </cell>
          <cell r="B444">
            <v>1.3582411643976107</v>
          </cell>
          <cell r="C444">
            <v>1.008</v>
          </cell>
          <cell r="D444">
            <v>1.9126182904</v>
          </cell>
        </row>
        <row r="445">
          <cell r="A445">
            <v>36982</v>
          </cell>
          <cell r="B445">
            <v>1.3691070937127916</v>
          </cell>
          <cell r="C445">
            <v>1.0113</v>
          </cell>
          <cell r="D445">
            <v>1.8974387802</v>
          </cell>
        </row>
        <row r="446">
          <cell r="A446">
            <v>37012</v>
          </cell>
          <cell r="B446">
            <v>1.3845780038717463</v>
          </cell>
          <cell r="C446">
            <v>1.0044</v>
          </cell>
          <cell r="D446">
            <v>1.8762372987</v>
          </cell>
        </row>
        <row r="447">
          <cell r="A447">
            <v>37043</v>
          </cell>
          <cell r="B447">
            <v>1.390670147088782</v>
          </cell>
          <cell r="C447">
            <v>1.0146</v>
          </cell>
          <cell r="D447">
            <v>1.8680180194</v>
          </cell>
        </row>
        <row r="448">
          <cell r="A448">
            <v>37073</v>
          </cell>
          <cell r="B448">
            <v>1.4109739312362781</v>
          </cell>
          <cell r="C448">
            <v>1.0162</v>
          </cell>
          <cell r="D448">
            <v>1.8411374132</v>
          </cell>
        </row>
        <row r="449">
          <cell r="A449">
            <v>37104</v>
          </cell>
          <cell r="B449">
            <v>1.4338317089223058</v>
          </cell>
          <cell r="C449">
            <v>1.009</v>
          </cell>
          <cell r="D449">
            <v>1.8117864723</v>
          </cell>
        </row>
        <row r="450">
          <cell r="A450">
            <v>37135</v>
          </cell>
          <cell r="B450">
            <v>1.4467361943026065</v>
          </cell>
          <cell r="C450">
            <v>1.0038</v>
          </cell>
          <cell r="D450">
            <v>1.7956258398</v>
          </cell>
        </row>
        <row r="451">
          <cell r="A451">
            <v>37165</v>
          </cell>
          <cell r="B451">
            <v>1.4522337918409565</v>
          </cell>
          <cell r="C451">
            <v>1.0145</v>
          </cell>
          <cell r="D451">
            <v>1.7888282923</v>
          </cell>
        </row>
        <row r="452">
          <cell r="A452">
            <v>37196</v>
          </cell>
          <cell r="B452">
            <v>1.4732911818226502</v>
          </cell>
          <cell r="C452">
            <v>1.0076</v>
          </cell>
          <cell r="D452">
            <v>1.7632610077</v>
          </cell>
        </row>
        <row r="453">
          <cell r="A453">
            <v>37226</v>
          </cell>
          <cell r="B453">
            <v>1.4844881948045023</v>
          </cell>
          <cell r="C453">
            <v>1.0018</v>
          </cell>
          <cell r="D453">
            <v>1.7499613018</v>
          </cell>
        </row>
        <row r="454">
          <cell r="A454">
            <v>37257</v>
          </cell>
          <cell r="B454">
            <v>1.4871602735551506</v>
          </cell>
          <cell r="C454">
            <v>1.0019</v>
          </cell>
          <cell r="D454">
            <v>1.7468170311</v>
          </cell>
        </row>
        <row r="455">
          <cell r="A455">
            <v>37288</v>
          </cell>
          <cell r="B455">
            <v>1.4899858780749053</v>
          </cell>
          <cell r="C455">
            <v>1.0018</v>
          </cell>
          <cell r="D455">
            <v>1.7435043728</v>
          </cell>
        </row>
        <row r="456">
          <cell r="A456">
            <v>37316</v>
          </cell>
          <cell r="B456">
            <v>1.4926678526554402</v>
          </cell>
          <cell r="C456">
            <v>1.0011</v>
          </cell>
          <cell r="D456">
            <v>1.7403717037</v>
          </cell>
        </row>
        <row r="457">
          <cell r="A457">
            <v>37347</v>
          </cell>
          <cell r="B457">
            <v>1.4943097872933613</v>
          </cell>
          <cell r="C457">
            <v>1.007</v>
          </cell>
          <cell r="D457">
            <v>1.7384593984</v>
          </cell>
        </row>
        <row r="458">
          <cell r="A458">
            <v>37377</v>
          </cell>
          <cell r="B458">
            <v>1.5047699558044147</v>
          </cell>
          <cell r="C458">
            <v>1.0111</v>
          </cell>
          <cell r="D458">
            <v>1.726374775</v>
          </cell>
        </row>
        <row r="459">
          <cell r="A459">
            <v>37408</v>
          </cell>
          <cell r="B459">
            <v>1.521472902313844</v>
          </cell>
          <cell r="C459">
            <v>1.0174</v>
          </cell>
          <cell r="D459">
            <v>1.7074223865</v>
          </cell>
        </row>
        <row r="460">
          <cell r="A460">
            <v>37438</v>
          </cell>
          <cell r="B460">
            <v>1.547946530814105</v>
          </cell>
          <cell r="C460">
            <v>1.0205</v>
          </cell>
          <cell r="D460">
            <v>1.6782213352</v>
          </cell>
        </row>
        <row r="461">
          <cell r="A461">
            <v>37469</v>
          </cell>
          <cell r="B461">
            <v>1.579679434695794</v>
          </cell>
          <cell r="C461">
            <v>1.0236</v>
          </cell>
          <cell r="D461">
            <v>1.6445089027</v>
          </cell>
        </row>
        <row r="462">
          <cell r="A462">
            <v>37500</v>
          </cell>
          <cell r="B462">
            <v>1.616959869354615</v>
          </cell>
          <cell r="C462">
            <v>1.0264</v>
          </cell>
          <cell r="D462">
            <v>1.6065933008</v>
          </cell>
        </row>
        <row r="463">
          <cell r="A463">
            <v>37530</v>
          </cell>
          <cell r="B463">
            <v>1.6596476099055768</v>
          </cell>
          <cell r="C463">
            <v>1.0421</v>
          </cell>
          <cell r="D463">
            <v>1.5652701684</v>
          </cell>
        </row>
        <row r="464">
          <cell r="A464">
            <v>37561</v>
          </cell>
          <cell r="B464">
            <v>1.7295187742826017</v>
          </cell>
          <cell r="C464">
            <v>1.0584</v>
          </cell>
          <cell r="D464">
            <v>1.5020345153</v>
          </cell>
        </row>
        <row r="465">
          <cell r="A465">
            <v>37591</v>
          </cell>
          <cell r="B465">
            <v>1.8305226707007056</v>
          </cell>
          <cell r="C465">
            <v>1.027</v>
          </cell>
          <cell r="D465">
            <v>1.4191558157</v>
          </cell>
        </row>
        <row r="466">
          <cell r="A466">
            <v>37622</v>
          </cell>
          <cell r="B466">
            <v>1.8799467828096246</v>
          </cell>
          <cell r="C466">
            <v>1.0217</v>
          </cell>
          <cell r="D466">
            <v>1.3818459744</v>
          </cell>
        </row>
        <row r="467">
          <cell r="A467">
            <v>37653</v>
          </cell>
          <cell r="B467">
            <v>1.9207416279965934</v>
          </cell>
          <cell r="C467">
            <v>1.0159</v>
          </cell>
          <cell r="D467">
            <v>1.3524967939</v>
          </cell>
        </row>
        <row r="468">
          <cell r="A468">
            <v>37681</v>
          </cell>
          <cell r="B468">
            <v>1.9512814198817394</v>
          </cell>
          <cell r="C468">
            <v>1.0166</v>
          </cell>
          <cell r="D468">
            <v>1.3313286681</v>
          </cell>
        </row>
        <row r="469">
          <cell r="A469">
            <v>37712</v>
          </cell>
          <cell r="B469">
            <v>1.9836726914517762</v>
          </cell>
          <cell r="C469">
            <v>1.0041</v>
          </cell>
          <cell r="D469">
            <v>1.3095894827</v>
          </cell>
        </row>
        <row r="470">
          <cell r="A470">
            <v>37742</v>
          </cell>
          <cell r="B470">
            <v>1.9918057494867285</v>
          </cell>
          <cell r="C470">
            <v>0.9933</v>
          </cell>
          <cell r="D470">
            <v>1.3042420901</v>
          </cell>
        </row>
        <row r="471">
          <cell r="A471">
            <v>37773</v>
          </cell>
          <cell r="B471">
            <v>1.9784606509651674</v>
          </cell>
          <cell r="C471">
            <v>0.993</v>
          </cell>
          <cell r="D471">
            <v>1.3130394545</v>
          </cell>
        </row>
        <row r="472">
          <cell r="A472">
            <v>37803</v>
          </cell>
          <cell r="B472">
            <v>1.9646114264084114</v>
          </cell>
          <cell r="C472">
            <v>0.998</v>
          </cell>
          <cell r="D472">
            <v>1.3222955231</v>
          </cell>
        </row>
        <row r="473">
          <cell r="A473">
            <v>37834</v>
          </cell>
          <cell r="B473">
            <v>1.9606822035555946</v>
          </cell>
          <cell r="C473">
            <v>1.0062</v>
          </cell>
          <cell r="D473">
            <v>1.324945414</v>
          </cell>
        </row>
        <row r="474">
          <cell r="A474">
            <v>37865</v>
          </cell>
          <cell r="B474">
            <v>1.9728384332176392</v>
          </cell>
          <cell r="C474">
            <v>1.0105</v>
          </cell>
          <cell r="D474">
            <v>1.3167813695</v>
          </cell>
        </row>
        <row r="475">
          <cell r="A475">
            <v>37895</v>
          </cell>
          <cell r="B475">
            <v>1.9935532367664244</v>
          </cell>
          <cell r="C475">
            <v>1.0044</v>
          </cell>
          <cell r="D475">
            <v>1.3030988317</v>
          </cell>
        </row>
        <row r="476">
          <cell r="A476">
            <v>37926</v>
          </cell>
          <cell r="B476">
            <v>2.0023248710081964</v>
          </cell>
          <cell r="C476">
            <v>1.0048</v>
          </cell>
          <cell r="D476">
            <v>1.2973903143</v>
          </cell>
        </row>
        <row r="477">
          <cell r="A477">
            <v>37956</v>
          </cell>
          <cell r="B477">
            <v>2.0119360303890357</v>
          </cell>
          <cell r="C477">
            <v>1.006</v>
          </cell>
          <cell r="D477">
            <v>1.2911925899</v>
          </cell>
        </row>
        <row r="478">
          <cell r="A478">
            <v>37987</v>
          </cell>
          <cell r="B478">
            <v>2.02400764657137</v>
          </cell>
          <cell r="C478">
            <v>1.0083</v>
          </cell>
          <cell r="D478">
            <v>1.2834916401</v>
          </cell>
        </row>
        <row r="479">
          <cell r="A479">
            <v>38018</v>
          </cell>
          <cell r="B479">
            <v>2.040806910037912</v>
          </cell>
          <cell r="C479">
            <v>1.0039</v>
          </cell>
          <cell r="D479">
            <v>1.2729263514</v>
          </cell>
        </row>
        <row r="480">
          <cell r="A480">
            <v>38047</v>
          </cell>
          <cell r="B480">
            <v>2.04876605698706</v>
          </cell>
          <cell r="C480">
            <v>1.0057</v>
          </cell>
          <cell r="D480">
            <v>1.2679812246</v>
          </cell>
        </row>
        <row r="481">
          <cell r="A481">
            <v>38078</v>
          </cell>
          <cell r="B481">
            <v>2.060444023511886</v>
          </cell>
          <cell r="C481">
            <v>1.0041</v>
          </cell>
          <cell r="D481">
            <v>1.2607946948</v>
          </cell>
        </row>
        <row r="482">
          <cell r="A482">
            <v>38108</v>
          </cell>
          <cell r="B482">
            <v>2.068891844008285</v>
          </cell>
          <cell r="C482">
            <v>1.004</v>
          </cell>
          <cell r="D482">
            <v>1.255646544</v>
          </cell>
        </row>
        <row r="483">
          <cell r="A483">
            <v>38139</v>
          </cell>
          <cell r="B483">
            <v>2.077167411384318</v>
          </cell>
          <cell r="C483">
            <v>1.005</v>
          </cell>
          <cell r="D483">
            <v>1.2506439681</v>
          </cell>
        </row>
        <row r="484">
          <cell r="A484">
            <v>38169</v>
          </cell>
          <cell r="B484">
            <v>2.0875532484412394</v>
          </cell>
          <cell r="C484">
            <v>1.0073</v>
          </cell>
          <cell r="D484">
            <v>1.2444218588</v>
          </cell>
        </row>
        <row r="485">
          <cell r="A485">
            <v>38200</v>
          </cell>
          <cell r="B485">
            <v>2.1027923871548606</v>
          </cell>
          <cell r="C485">
            <v>1.005</v>
          </cell>
          <cell r="D485">
            <v>1.2354034139</v>
          </cell>
        </row>
        <row r="486">
          <cell r="A486">
            <v>38231</v>
          </cell>
          <cell r="B486">
            <v>2.1133063490906348</v>
          </cell>
          <cell r="C486">
            <v>1.0017</v>
          </cell>
          <cell r="D486">
            <v>1.2292571283</v>
          </cell>
        </row>
        <row r="487">
          <cell r="A487">
            <v>38261</v>
          </cell>
          <cell r="B487">
            <v>2.116898969884089</v>
          </cell>
          <cell r="C487">
            <v>1.0017</v>
          </cell>
          <cell r="D487">
            <v>1.2271709377</v>
          </cell>
        </row>
        <row r="488">
          <cell r="A488">
            <v>38292</v>
          </cell>
          <cell r="B488">
            <v>2.120497698132892</v>
          </cell>
          <cell r="C488">
            <v>1.0044</v>
          </cell>
          <cell r="D488">
            <v>1.2250882876</v>
          </cell>
        </row>
        <row r="489">
          <cell r="A489">
            <v>38322</v>
          </cell>
          <cell r="B489">
            <v>2.1298278880046766</v>
          </cell>
          <cell r="C489">
            <v>1.0086</v>
          </cell>
          <cell r="D489">
            <v>1.2197215129</v>
          </cell>
        </row>
        <row r="490">
          <cell r="A490">
            <v>38353</v>
          </cell>
          <cell r="B490">
            <v>2.148144407841517</v>
          </cell>
          <cell r="C490">
            <v>1.0057</v>
          </cell>
          <cell r="D490">
            <v>1.2093213493</v>
          </cell>
        </row>
        <row r="491">
          <cell r="A491">
            <v>38384</v>
          </cell>
          <cell r="B491">
            <v>2.1603888309662134</v>
          </cell>
          <cell r="C491">
            <v>1.0044</v>
          </cell>
          <cell r="D491">
            <v>1.2024672858</v>
          </cell>
        </row>
        <row r="492">
          <cell r="A492">
            <v>38412</v>
          </cell>
          <cell r="B492">
            <v>2.1698945418224644</v>
          </cell>
          <cell r="C492">
            <v>1.0073</v>
          </cell>
          <cell r="D492">
            <v>1.1971996075</v>
          </cell>
        </row>
        <row r="493">
          <cell r="A493">
            <v>38443</v>
          </cell>
          <cell r="B493">
            <v>2.1857347719777684</v>
          </cell>
          <cell r="C493">
            <v>1.0091</v>
          </cell>
          <cell r="D493">
            <v>1.1885233868</v>
          </cell>
        </row>
        <row r="494">
          <cell r="A494">
            <v>38473</v>
          </cell>
          <cell r="B494">
            <v>2.2056249584027663</v>
          </cell>
          <cell r="C494">
            <v>1.007</v>
          </cell>
          <cell r="D494">
            <v>1.177805358</v>
          </cell>
        </row>
        <row r="495">
          <cell r="A495">
            <v>38504</v>
          </cell>
          <cell r="B495">
            <v>2.2210643331115856</v>
          </cell>
          <cell r="C495">
            <v>0.9989</v>
          </cell>
          <cell r="D495">
            <v>1.1696180318</v>
          </cell>
        </row>
        <row r="496">
          <cell r="A496">
            <v>38534</v>
          </cell>
          <cell r="B496">
            <v>2.218621162345163</v>
          </cell>
          <cell r="C496">
            <v>1.0003</v>
          </cell>
          <cell r="D496">
            <v>1.1709060284</v>
          </cell>
        </row>
        <row r="497">
          <cell r="A497">
            <v>38565</v>
          </cell>
          <cell r="B497">
            <v>2.2192867486938663</v>
          </cell>
          <cell r="C497">
            <v>1</v>
          </cell>
          <cell r="D497">
            <v>1.170554862</v>
          </cell>
        </row>
        <row r="498">
          <cell r="A498">
            <v>38596</v>
          </cell>
          <cell r="B498">
            <v>2.2192867486938663</v>
          </cell>
          <cell r="C498">
            <v>1.0015</v>
          </cell>
          <cell r="D498">
            <v>1.170554862</v>
          </cell>
        </row>
        <row r="499">
          <cell r="A499">
            <v>38626</v>
          </cell>
          <cell r="B499">
            <v>2.2226156788169074</v>
          </cell>
          <cell r="C499">
            <v>1.0058</v>
          </cell>
          <cell r="D499">
            <v>1.1688016595</v>
          </cell>
        </row>
        <row r="500">
          <cell r="A500">
            <v>38657</v>
          </cell>
          <cell r="B500">
            <v>2.2355068497540453</v>
          </cell>
          <cell r="C500">
            <v>1.0054</v>
          </cell>
          <cell r="D500">
            <v>1.1620617016</v>
          </cell>
        </row>
        <row r="501">
          <cell r="A501">
            <v>38687</v>
          </cell>
          <cell r="B501">
            <v>2.2475785867427174</v>
          </cell>
          <cell r="C501">
            <v>1.004</v>
          </cell>
          <cell r="D501">
            <v>1.1558202721</v>
          </cell>
        </row>
        <row r="502">
          <cell r="A502">
            <v>38718</v>
          </cell>
          <cell r="B502">
            <v>2.2565689010896883</v>
          </cell>
          <cell r="C502">
            <v>1.0038</v>
          </cell>
          <cell r="D502">
            <v>1.1512154105</v>
          </cell>
        </row>
        <row r="503">
          <cell r="A503">
            <v>38749</v>
          </cell>
          <cell r="B503">
            <v>2.2651438629138294</v>
          </cell>
          <cell r="C503">
            <v>1.0023</v>
          </cell>
          <cell r="D503">
            <v>1.1468573526</v>
          </cell>
        </row>
        <row r="504">
          <cell r="A504">
            <v>38777</v>
          </cell>
          <cell r="B504">
            <v>2.270353693798531</v>
          </cell>
          <cell r="C504">
            <v>1.0027</v>
          </cell>
          <cell r="D504">
            <v>1.1442256336</v>
          </cell>
        </row>
        <row r="505">
          <cell r="A505">
            <v>38808</v>
          </cell>
          <cell r="B505">
            <v>2.276483648771787</v>
          </cell>
          <cell r="C505">
            <v>1.0012</v>
          </cell>
          <cell r="D505">
            <v>1.1411445433</v>
          </cell>
        </row>
        <row r="506">
          <cell r="A506">
            <v>38838</v>
          </cell>
          <cell r="B506">
            <v>2.2792154291503137</v>
          </cell>
          <cell r="C506">
            <v>1.0013</v>
          </cell>
          <cell r="D506">
            <v>1.1397768112</v>
          </cell>
        </row>
        <row r="507">
          <cell r="A507">
            <v>38869</v>
          </cell>
          <cell r="B507">
            <v>2.282178409208209</v>
          </cell>
          <cell r="C507">
            <v>0.9993</v>
          </cell>
          <cell r="D507">
            <v>1.138297025</v>
          </cell>
        </row>
        <row r="508">
          <cell r="A508">
            <v>38899</v>
          </cell>
          <cell r="B508">
            <v>2.2805808843217634</v>
          </cell>
          <cell r="C508">
            <v>1.0011</v>
          </cell>
          <cell r="D508">
            <v>1.1390943911</v>
          </cell>
        </row>
        <row r="509">
          <cell r="A509">
            <v>38930</v>
          </cell>
          <cell r="B509">
            <v>2.2830895232945174</v>
          </cell>
          <cell r="C509">
            <v>0.9998</v>
          </cell>
          <cell r="D509">
            <v>1.1378427641</v>
          </cell>
        </row>
        <row r="510">
          <cell r="A510">
            <v>38961</v>
          </cell>
          <cell r="B510">
            <v>2.2826329053898586</v>
          </cell>
          <cell r="C510">
            <v>1.0016</v>
          </cell>
          <cell r="D510">
            <v>1.1380703781</v>
          </cell>
        </row>
        <row r="511">
          <cell r="A511">
            <v>38991</v>
          </cell>
          <cell r="B511">
            <v>2.2862851180384824</v>
          </cell>
          <cell r="C511">
            <v>1.0043</v>
          </cell>
          <cell r="D511">
            <v>1.1362523743</v>
          </cell>
        </row>
        <row r="512">
          <cell r="A512">
            <v>39022</v>
          </cell>
          <cell r="B512">
            <v>2.296116144046048</v>
          </cell>
          <cell r="C512">
            <v>1.0042</v>
          </cell>
          <cell r="D512">
            <v>1.1313874085</v>
          </cell>
        </row>
        <row r="513">
          <cell r="A513">
            <v>39052</v>
          </cell>
          <cell r="B513">
            <v>2.3057598318510415</v>
          </cell>
          <cell r="C513">
            <v>1.0062</v>
          </cell>
          <cell r="D513">
            <v>1.1266554556</v>
          </cell>
        </row>
        <row r="514">
          <cell r="A514">
            <v>39083</v>
          </cell>
          <cell r="B514">
            <v>2.320055542808518</v>
          </cell>
          <cell r="C514">
            <v>1.0049</v>
          </cell>
          <cell r="D514">
            <v>1.1197132335</v>
          </cell>
        </row>
        <row r="515">
          <cell r="A515">
            <v>39114</v>
          </cell>
          <cell r="B515">
            <v>2.3314238149682796</v>
          </cell>
          <cell r="C515">
            <v>1.0042</v>
          </cell>
          <cell r="D515">
            <v>1.1142533919</v>
          </cell>
        </row>
        <row r="516">
          <cell r="A516">
            <v>39142</v>
          </cell>
          <cell r="B516">
            <v>2.3412157949911463</v>
          </cell>
          <cell r="C516">
            <v>1.0044</v>
          </cell>
          <cell r="D516">
            <v>1.1095931009</v>
          </cell>
        </row>
        <row r="517">
          <cell r="A517">
            <v>39173</v>
          </cell>
          <cell r="B517">
            <v>2.351517144489107</v>
          </cell>
          <cell r="C517">
            <v>1.0026</v>
          </cell>
          <cell r="D517">
            <v>1.1047322789</v>
          </cell>
        </row>
        <row r="518">
          <cell r="A518">
            <v>39203</v>
          </cell>
          <cell r="B518">
            <v>2.3576310890647787</v>
          </cell>
          <cell r="C518">
            <v>1.0026</v>
          </cell>
          <cell r="D518">
            <v>1.1018674236</v>
          </cell>
        </row>
        <row r="519">
          <cell r="A519">
            <v>39234</v>
          </cell>
          <cell r="B519">
            <v>2.363760929896347</v>
          </cell>
          <cell r="C519">
            <v>1.0031</v>
          </cell>
          <cell r="D519">
            <v>1.0990099976</v>
          </cell>
        </row>
        <row r="520">
          <cell r="A520">
            <v>39264</v>
          </cell>
          <cell r="B520">
            <v>2.371088588779026</v>
          </cell>
          <cell r="C520">
            <v>1.0032</v>
          </cell>
          <cell r="D520">
            <v>1.0956135954</v>
          </cell>
        </row>
        <row r="521">
          <cell r="A521">
            <v>39295</v>
          </cell>
          <cell r="B521">
            <v>2.378676072263119</v>
          </cell>
          <cell r="C521">
            <v>1.0059</v>
          </cell>
          <cell r="D521">
            <v>1.09211881525</v>
          </cell>
        </row>
        <row r="522">
          <cell r="A522">
            <v>39326</v>
          </cell>
          <cell r="B522">
            <v>2.3927102610894715</v>
          </cell>
          <cell r="C522">
            <v>1.0025</v>
          </cell>
          <cell r="D522">
            <v>1.08571310792</v>
          </cell>
        </row>
        <row r="523">
          <cell r="A523">
            <v>39356</v>
          </cell>
          <cell r="B523">
            <v>2.398692036742195</v>
          </cell>
          <cell r="C523">
            <v>1.003</v>
          </cell>
          <cell r="D523">
            <v>1.08300559393</v>
          </cell>
        </row>
        <row r="524">
          <cell r="A524">
            <v>39387</v>
          </cell>
          <cell r="B524">
            <v>2.4058881128524217</v>
          </cell>
          <cell r="C524">
            <v>1.0043</v>
          </cell>
          <cell r="D524">
            <v>1.07976629505</v>
          </cell>
        </row>
        <row r="525">
          <cell r="A525">
            <v>39417</v>
          </cell>
          <cell r="B525">
            <v>2.416233431737687</v>
          </cell>
          <cell r="C525">
            <v>1.0097</v>
          </cell>
          <cell r="D525">
            <v>1.07514317938</v>
          </cell>
        </row>
        <row r="526">
          <cell r="A526">
            <v>39448</v>
          </cell>
          <cell r="B526">
            <v>2.4396708960255427</v>
          </cell>
          <cell r="C526">
            <v>1.0069</v>
          </cell>
          <cell r="D526">
            <v>1.06481447893</v>
          </cell>
        </row>
        <row r="527">
          <cell r="A527">
            <v>39479</v>
          </cell>
          <cell r="B527">
            <v>2.456504625208119</v>
          </cell>
          <cell r="C527">
            <v>1.0048</v>
          </cell>
          <cell r="D527">
            <v>1.05751760744</v>
          </cell>
        </row>
        <row r="528">
          <cell r="A528">
            <v>39508</v>
          </cell>
          <cell r="B528">
            <v>2.4682958474091174</v>
          </cell>
          <cell r="C528">
            <v>1.0051</v>
          </cell>
          <cell r="D528">
            <v>1.05246577174</v>
          </cell>
        </row>
        <row r="529">
          <cell r="A529">
            <v>39539</v>
          </cell>
          <cell r="B529">
            <v>2.4808841562309043</v>
          </cell>
          <cell r="C529">
            <v>1.0064</v>
          </cell>
          <cell r="D529">
            <v>1.04712543203</v>
          </cell>
        </row>
        <row r="530">
          <cell r="A530">
            <v>39569</v>
          </cell>
          <cell r="B530">
            <v>2.496761814830782</v>
          </cell>
          <cell r="C530">
            <v>1.0096</v>
          </cell>
          <cell r="D530">
            <v>1.04046644677</v>
          </cell>
        </row>
        <row r="531">
          <cell r="A531">
            <v>39600</v>
          </cell>
          <cell r="B531">
            <v>2.5207307282531577</v>
          </cell>
          <cell r="C531">
            <v>1.0091</v>
          </cell>
          <cell r="D531">
            <v>1.03057294649</v>
          </cell>
        </row>
        <row r="532">
          <cell r="A532">
            <v>39630</v>
          </cell>
          <cell r="B532">
            <v>2.5436693778802617</v>
          </cell>
          <cell r="C532">
            <v>1.0058</v>
          </cell>
          <cell r="D532">
            <v>1.02127930481</v>
          </cell>
        </row>
        <row r="533">
          <cell r="A533">
            <v>39661</v>
          </cell>
          <cell r="B533">
            <v>2.558422660271967</v>
          </cell>
          <cell r="C533">
            <v>1.0021</v>
          </cell>
          <cell r="D533">
            <v>1.01539004257</v>
          </cell>
        </row>
        <row r="534">
          <cell r="A534">
            <v>39692</v>
          </cell>
          <cell r="B534">
            <v>2.5637953478585382</v>
          </cell>
          <cell r="C534">
            <v>1.0015</v>
          </cell>
          <cell r="D534">
            <v>1.01326219196</v>
          </cell>
        </row>
        <row r="535">
          <cell r="A535">
            <v>39722</v>
          </cell>
          <cell r="B535">
            <v>2.5676410408803263</v>
          </cell>
          <cell r="C535">
            <v>1.005</v>
          </cell>
          <cell r="D535">
            <v>1.0117445751</v>
          </cell>
        </row>
        <row r="536">
          <cell r="A536">
            <v>39753</v>
          </cell>
          <cell r="B536">
            <v>2.5804792460847277</v>
          </cell>
          <cell r="C536">
            <v>1.0038</v>
          </cell>
          <cell r="D536">
            <v>1.00671102</v>
          </cell>
        </row>
        <row r="537">
          <cell r="A537">
            <v>39783</v>
          </cell>
          <cell r="B537">
            <v>2.59028506721985</v>
          </cell>
          <cell r="C537">
            <v>1.0029</v>
          </cell>
          <cell r="D537">
            <v>1.0029</v>
          </cell>
        </row>
        <row r="538">
          <cell r="A538">
            <v>39814</v>
          </cell>
          <cell r="B538">
            <v>2.5977968939147873</v>
          </cell>
          <cell r="C538">
            <v>1</v>
          </cell>
          <cell r="D538">
            <v>1</v>
          </cell>
        </row>
        <row r="539">
          <cell r="A539">
            <v>39845</v>
          </cell>
          <cell r="B539">
            <v>2.5977968939147873</v>
          </cell>
          <cell r="C539">
            <v>1</v>
          </cell>
          <cell r="D539">
            <v>1</v>
          </cell>
        </row>
        <row r="540">
          <cell r="A540">
            <v>39873</v>
          </cell>
          <cell r="B540">
            <v>2.5977968939147873</v>
          </cell>
          <cell r="C540">
            <v>1</v>
          </cell>
          <cell r="D540">
            <v>1</v>
          </cell>
        </row>
        <row r="541">
          <cell r="A541">
            <v>39904</v>
          </cell>
          <cell r="B541">
            <v>2.5977968939147873</v>
          </cell>
          <cell r="C541">
            <v>1</v>
          </cell>
          <cell r="D541">
            <v>1</v>
          </cell>
        </row>
        <row r="542">
          <cell r="A542">
            <v>39934</v>
          </cell>
          <cell r="B542">
            <v>2.5977968939147873</v>
          </cell>
          <cell r="C542">
            <v>1</v>
          </cell>
          <cell r="D542">
            <v>1</v>
          </cell>
        </row>
        <row r="543">
          <cell r="A543">
            <v>39965</v>
          </cell>
          <cell r="B543">
            <v>2.5977968939147873</v>
          </cell>
          <cell r="C543">
            <v>1</v>
          </cell>
          <cell r="D543">
            <v>1</v>
          </cell>
        </row>
        <row r="544">
          <cell r="A544">
            <v>39995</v>
          </cell>
          <cell r="B544">
            <v>2.5977968939147873</v>
          </cell>
          <cell r="C544">
            <v>1</v>
          </cell>
          <cell r="D544">
            <v>1</v>
          </cell>
        </row>
        <row r="545">
          <cell r="A545">
            <v>40026</v>
          </cell>
          <cell r="B545">
            <v>2.5977968939147873</v>
          </cell>
          <cell r="C545">
            <v>1</v>
          </cell>
          <cell r="D545">
            <v>1</v>
          </cell>
        </row>
        <row r="546">
          <cell r="A546">
            <v>40057</v>
          </cell>
          <cell r="B546">
            <v>2.5977968939147873</v>
          </cell>
          <cell r="C546">
            <v>1</v>
          </cell>
          <cell r="D546">
            <v>1</v>
          </cell>
        </row>
        <row r="547">
          <cell r="A547">
            <v>40087</v>
          </cell>
          <cell r="B547">
            <v>2.5977968939147873</v>
          </cell>
          <cell r="C547">
            <v>1</v>
          </cell>
          <cell r="D547">
            <v>1</v>
          </cell>
        </row>
        <row r="548">
          <cell r="A548">
            <v>40118</v>
          </cell>
          <cell r="B548">
            <v>2.5977968939147873</v>
          </cell>
          <cell r="C548">
            <v>1</v>
          </cell>
          <cell r="D548">
            <v>1</v>
          </cell>
        </row>
        <row r="549">
          <cell r="A549">
            <v>40148</v>
          </cell>
          <cell r="B549">
            <v>2.5977968939147873</v>
          </cell>
          <cell r="C549">
            <v>1</v>
          </cell>
          <cell r="D549">
            <v>1</v>
          </cell>
        </row>
        <row r="550">
          <cell r="A550">
            <v>40179</v>
          </cell>
          <cell r="B550">
            <v>2.5977968939147873</v>
          </cell>
          <cell r="C550">
            <v>1</v>
          </cell>
          <cell r="D550">
            <v>1</v>
          </cell>
        </row>
        <row r="551">
          <cell r="A551">
            <v>40210</v>
          </cell>
          <cell r="B551">
            <v>2.5977968939147873</v>
          </cell>
          <cell r="C551">
            <v>1</v>
          </cell>
          <cell r="D551">
            <v>1</v>
          </cell>
        </row>
        <row r="552">
          <cell r="A552">
            <v>40238</v>
          </cell>
          <cell r="B552">
            <v>2.5977968939147873</v>
          </cell>
          <cell r="C552">
            <v>1</v>
          </cell>
          <cell r="D552">
            <v>1</v>
          </cell>
        </row>
        <row r="553">
          <cell r="A553">
            <v>40269</v>
          </cell>
          <cell r="B553">
            <v>2.5977968939147873</v>
          </cell>
          <cell r="C553">
            <v>1</v>
          </cell>
          <cell r="D553">
            <v>1</v>
          </cell>
        </row>
        <row r="554">
          <cell r="A554">
            <v>40299</v>
          </cell>
          <cell r="B554">
            <v>2.5977968939147873</v>
          </cell>
          <cell r="C554">
            <v>1</v>
          </cell>
          <cell r="D554">
            <v>1</v>
          </cell>
        </row>
        <row r="555">
          <cell r="A555">
            <v>40330</v>
          </cell>
          <cell r="B555">
            <v>2.5977968939147873</v>
          </cell>
          <cell r="C555">
            <v>1</v>
          </cell>
          <cell r="D555">
            <v>1</v>
          </cell>
        </row>
        <row r="556">
          <cell r="A556">
            <v>40360</v>
          </cell>
          <cell r="B556">
            <v>2.5977968939147873</v>
          </cell>
          <cell r="C556">
            <v>1</v>
          </cell>
          <cell r="D556">
            <v>1</v>
          </cell>
        </row>
        <row r="557">
          <cell r="A557">
            <v>40391</v>
          </cell>
          <cell r="B557">
            <v>2.5977968939147873</v>
          </cell>
          <cell r="C557">
            <v>1</v>
          </cell>
          <cell r="D557">
            <v>1</v>
          </cell>
        </row>
        <row r="558">
          <cell r="A558">
            <v>40422</v>
          </cell>
          <cell r="B558">
            <v>2.5977968939147873</v>
          </cell>
          <cell r="C558">
            <v>1</v>
          </cell>
          <cell r="D558">
            <v>1</v>
          </cell>
        </row>
        <row r="559">
          <cell r="A559">
            <v>40452</v>
          </cell>
          <cell r="B559">
            <v>2.5977968939147873</v>
          </cell>
          <cell r="C559">
            <v>1</v>
          </cell>
          <cell r="D559">
            <v>1</v>
          </cell>
        </row>
        <row r="560">
          <cell r="A560">
            <v>40483</v>
          </cell>
          <cell r="B560">
            <v>2.5977968939147873</v>
          </cell>
          <cell r="C560">
            <v>1</v>
          </cell>
          <cell r="D560">
            <v>1</v>
          </cell>
        </row>
        <row r="561">
          <cell r="A561">
            <v>40513</v>
          </cell>
          <cell r="B561">
            <v>2.5977968939147873</v>
          </cell>
          <cell r="C561">
            <v>1</v>
          </cell>
          <cell r="D561">
            <v>1</v>
          </cell>
        </row>
      </sheetData>
      <sheetData sheetId="4">
        <row r="415">
          <cell r="A415">
            <v>34700</v>
          </cell>
          <cell r="B415">
            <v>70</v>
          </cell>
          <cell r="C415">
            <v>1</v>
          </cell>
          <cell r="D415">
            <v>70</v>
          </cell>
          <cell r="E415">
            <v>1</v>
          </cell>
          <cell r="F415">
            <v>582.86</v>
          </cell>
        </row>
        <row r="416">
          <cell r="A416">
            <v>34731</v>
          </cell>
          <cell r="B416">
            <v>70</v>
          </cell>
          <cell r="C416">
            <v>1</v>
          </cell>
          <cell r="D416">
            <v>70</v>
          </cell>
          <cell r="E416">
            <v>1</v>
          </cell>
          <cell r="F416">
            <v>582.86</v>
          </cell>
        </row>
        <row r="417">
          <cell r="A417">
            <v>34759</v>
          </cell>
          <cell r="B417">
            <v>70</v>
          </cell>
          <cell r="C417">
            <v>1</v>
          </cell>
          <cell r="D417">
            <v>70</v>
          </cell>
          <cell r="E417">
            <v>1</v>
          </cell>
          <cell r="F417">
            <v>582.86</v>
          </cell>
        </row>
        <row r="418">
          <cell r="A418">
            <v>34790</v>
          </cell>
          <cell r="B418">
            <v>70</v>
          </cell>
          <cell r="C418">
            <v>1</v>
          </cell>
          <cell r="D418">
            <v>70</v>
          </cell>
          <cell r="E418">
            <v>1</v>
          </cell>
          <cell r="F418">
            <v>582.86</v>
          </cell>
        </row>
        <row r="419">
          <cell r="A419">
            <v>34820</v>
          </cell>
          <cell r="B419">
            <v>100</v>
          </cell>
          <cell r="C419">
            <v>1.4285714285714286</v>
          </cell>
          <cell r="D419">
            <v>100</v>
          </cell>
          <cell r="E419">
            <v>1.4285714285714286</v>
          </cell>
          <cell r="F419">
            <v>832.66</v>
          </cell>
        </row>
        <row r="420">
          <cell r="A420">
            <v>34851</v>
          </cell>
          <cell r="B420">
            <v>100</v>
          </cell>
          <cell r="C420">
            <v>1</v>
          </cell>
          <cell r="D420">
            <v>100</v>
          </cell>
          <cell r="E420">
            <v>1</v>
          </cell>
          <cell r="F420">
            <v>832.66</v>
          </cell>
        </row>
        <row r="421">
          <cell r="A421">
            <v>34881</v>
          </cell>
          <cell r="B421">
            <v>100</v>
          </cell>
          <cell r="C421">
            <v>1</v>
          </cell>
          <cell r="D421">
            <v>100</v>
          </cell>
          <cell r="E421">
            <v>1</v>
          </cell>
          <cell r="F421">
            <v>832.66</v>
          </cell>
        </row>
        <row r="422">
          <cell r="A422">
            <v>34912</v>
          </cell>
          <cell r="B422">
            <v>100</v>
          </cell>
          <cell r="C422">
            <v>1</v>
          </cell>
          <cell r="D422">
            <v>100</v>
          </cell>
          <cell r="E422">
            <v>1</v>
          </cell>
          <cell r="F422">
            <v>832.66</v>
          </cell>
        </row>
        <row r="423">
          <cell r="A423">
            <v>34943</v>
          </cell>
          <cell r="B423">
            <v>100</v>
          </cell>
          <cell r="C423">
            <v>1</v>
          </cell>
          <cell r="D423">
            <v>100</v>
          </cell>
          <cell r="E423">
            <v>1</v>
          </cell>
          <cell r="F423">
            <v>832.66</v>
          </cell>
        </row>
        <row r="424">
          <cell r="A424">
            <v>34973</v>
          </cell>
          <cell r="B424">
            <v>100</v>
          </cell>
          <cell r="C424">
            <v>1</v>
          </cell>
          <cell r="D424">
            <v>100</v>
          </cell>
          <cell r="E424">
            <v>1</v>
          </cell>
          <cell r="F424">
            <v>832.66</v>
          </cell>
        </row>
        <row r="425">
          <cell r="A425">
            <v>35004</v>
          </cell>
          <cell r="B425">
            <v>100</v>
          </cell>
          <cell r="C425">
            <v>1</v>
          </cell>
          <cell r="D425">
            <v>100</v>
          </cell>
          <cell r="E425">
            <v>1</v>
          </cell>
          <cell r="F425">
            <v>832.66</v>
          </cell>
        </row>
        <row r="426">
          <cell r="A426">
            <v>35034</v>
          </cell>
          <cell r="B426">
            <v>100</v>
          </cell>
          <cell r="C426">
            <v>1</v>
          </cell>
          <cell r="D426">
            <v>100</v>
          </cell>
          <cell r="E426">
            <v>1</v>
          </cell>
          <cell r="F426">
            <v>832.66</v>
          </cell>
        </row>
        <row r="427">
          <cell r="A427">
            <v>35065</v>
          </cell>
          <cell r="B427">
            <v>100</v>
          </cell>
          <cell r="C427">
            <v>1</v>
          </cell>
          <cell r="D427">
            <v>100</v>
          </cell>
          <cell r="E427">
            <v>1</v>
          </cell>
          <cell r="F427">
            <v>832.66</v>
          </cell>
        </row>
        <row r="428">
          <cell r="A428">
            <v>35096</v>
          </cell>
          <cell r="B428">
            <v>100</v>
          </cell>
          <cell r="C428">
            <v>1</v>
          </cell>
          <cell r="D428">
            <v>100</v>
          </cell>
          <cell r="E428">
            <v>1</v>
          </cell>
          <cell r="F428">
            <v>832.66</v>
          </cell>
        </row>
        <row r="429">
          <cell r="A429">
            <v>35125</v>
          </cell>
          <cell r="B429">
            <v>100</v>
          </cell>
          <cell r="C429">
            <v>1</v>
          </cell>
          <cell r="D429">
            <v>100</v>
          </cell>
          <cell r="E429">
            <v>1</v>
          </cell>
          <cell r="F429">
            <v>832.66</v>
          </cell>
        </row>
        <row r="430">
          <cell r="A430">
            <v>35156</v>
          </cell>
          <cell r="B430">
            <v>100</v>
          </cell>
          <cell r="C430">
            <v>1</v>
          </cell>
          <cell r="D430">
            <v>100</v>
          </cell>
          <cell r="E430">
            <v>1</v>
          </cell>
          <cell r="F430">
            <v>832.66</v>
          </cell>
        </row>
        <row r="431">
          <cell r="A431">
            <v>35186</v>
          </cell>
          <cell r="B431">
            <v>112</v>
          </cell>
          <cell r="C431">
            <v>1.12</v>
          </cell>
          <cell r="D431">
            <v>112</v>
          </cell>
          <cell r="E431">
            <v>1.12</v>
          </cell>
          <cell r="F431">
            <v>957.56</v>
          </cell>
        </row>
        <row r="432">
          <cell r="A432">
            <v>35217</v>
          </cell>
          <cell r="B432">
            <v>112</v>
          </cell>
          <cell r="C432">
            <v>1</v>
          </cell>
          <cell r="D432">
            <v>112</v>
          </cell>
          <cell r="E432">
            <v>1</v>
          </cell>
          <cell r="F432">
            <v>957.56</v>
          </cell>
        </row>
        <row r="433">
          <cell r="A433">
            <v>35247</v>
          </cell>
          <cell r="B433">
            <v>112</v>
          </cell>
          <cell r="C433">
            <v>1</v>
          </cell>
          <cell r="D433">
            <v>112</v>
          </cell>
          <cell r="E433">
            <v>1</v>
          </cell>
          <cell r="F433">
            <v>957.56</v>
          </cell>
        </row>
        <row r="434">
          <cell r="A434">
            <v>35278</v>
          </cell>
          <cell r="B434">
            <v>112</v>
          </cell>
          <cell r="C434">
            <v>1</v>
          </cell>
          <cell r="D434">
            <v>112</v>
          </cell>
          <cell r="E434">
            <v>1</v>
          </cell>
          <cell r="F434">
            <v>957.56</v>
          </cell>
        </row>
        <row r="435">
          <cell r="A435">
            <v>35309</v>
          </cell>
          <cell r="B435">
            <v>112</v>
          </cell>
          <cell r="C435">
            <v>1</v>
          </cell>
          <cell r="D435">
            <v>112</v>
          </cell>
          <cell r="E435">
            <v>1</v>
          </cell>
          <cell r="F435">
            <v>957.56</v>
          </cell>
        </row>
        <row r="436">
          <cell r="A436">
            <v>35339</v>
          </cell>
          <cell r="B436">
            <v>112</v>
          </cell>
          <cell r="C436">
            <v>1</v>
          </cell>
          <cell r="D436">
            <v>112</v>
          </cell>
          <cell r="E436">
            <v>1</v>
          </cell>
          <cell r="F436">
            <v>957.56</v>
          </cell>
        </row>
        <row r="437">
          <cell r="A437">
            <v>35370</v>
          </cell>
          <cell r="B437">
            <v>112</v>
          </cell>
          <cell r="C437">
            <v>1</v>
          </cell>
          <cell r="D437">
            <v>112</v>
          </cell>
          <cell r="E437">
            <v>1</v>
          </cell>
          <cell r="F437">
            <v>957.56</v>
          </cell>
        </row>
        <row r="438">
          <cell r="A438">
            <v>35400</v>
          </cell>
          <cell r="B438">
            <v>112</v>
          </cell>
          <cell r="C438">
            <v>1</v>
          </cell>
          <cell r="D438">
            <v>112</v>
          </cell>
          <cell r="E438">
            <v>1</v>
          </cell>
          <cell r="F438">
            <v>957.56</v>
          </cell>
        </row>
        <row r="439">
          <cell r="A439">
            <v>35431</v>
          </cell>
          <cell r="B439">
            <v>112</v>
          </cell>
          <cell r="C439">
            <v>1</v>
          </cell>
          <cell r="D439">
            <v>112</v>
          </cell>
          <cell r="E439">
            <v>1</v>
          </cell>
          <cell r="F439">
            <v>957.56</v>
          </cell>
        </row>
        <row r="440">
          <cell r="A440">
            <v>35462</v>
          </cell>
          <cell r="B440">
            <v>112</v>
          </cell>
          <cell r="C440">
            <v>1</v>
          </cell>
          <cell r="D440">
            <v>112</v>
          </cell>
          <cell r="E440">
            <v>1</v>
          </cell>
          <cell r="F440">
            <v>957.56</v>
          </cell>
        </row>
        <row r="441">
          <cell r="A441">
            <v>35490</v>
          </cell>
          <cell r="B441">
            <v>112</v>
          </cell>
          <cell r="C441">
            <v>1</v>
          </cell>
          <cell r="D441">
            <v>112</v>
          </cell>
          <cell r="E441">
            <v>1</v>
          </cell>
          <cell r="F441">
            <v>957.56</v>
          </cell>
        </row>
        <row r="442">
          <cell r="A442">
            <v>35521</v>
          </cell>
          <cell r="B442">
            <v>112</v>
          </cell>
          <cell r="C442">
            <v>1</v>
          </cell>
          <cell r="D442">
            <v>112</v>
          </cell>
          <cell r="E442">
            <v>1</v>
          </cell>
          <cell r="F442">
            <v>957.56</v>
          </cell>
        </row>
        <row r="443">
          <cell r="A443">
            <v>35551</v>
          </cell>
          <cell r="B443">
            <v>120</v>
          </cell>
          <cell r="C443">
            <v>1.0714285714285714</v>
          </cell>
          <cell r="D443">
            <v>120</v>
          </cell>
          <cell r="E443">
            <v>1.0714285714285714</v>
          </cell>
          <cell r="F443">
            <v>957.56</v>
          </cell>
        </row>
        <row r="444">
          <cell r="A444">
            <v>35582</v>
          </cell>
          <cell r="B444">
            <v>120</v>
          </cell>
          <cell r="C444">
            <v>1</v>
          </cell>
          <cell r="D444">
            <v>120</v>
          </cell>
          <cell r="E444">
            <v>1</v>
          </cell>
          <cell r="F444">
            <v>1031.87</v>
          </cell>
        </row>
        <row r="445">
          <cell r="A445">
            <v>35612</v>
          </cell>
          <cell r="B445">
            <v>120</v>
          </cell>
          <cell r="C445">
            <v>1</v>
          </cell>
          <cell r="D445">
            <v>120</v>
          </cell>
          <cell r="E445">
            <v>1</v>
          </cell>
          <cell r="F445">
            <v>1031.87</v>
          </cell>
        </row>
        <row r="446">
          <cell r="A446">
            <v>35643</v>
          </cell>
          <cell r="B446">
            <v>120</v>
          </cell>
          <cell r="C446">
            <v>1</v>
          </cell>
          <cell r="D446">
            <v>120</v>
          </cell>
          <cell r="E446">
            <v>1</v>
          </cell>
          <cell r="F446">
            <v>1031.87</v>
          </cell>
        </row>
        <row r="447">
          <cell r="A447">
            <v>35674</v>
          </cell>
          <cell r="B447">
            <v>120</v>
          </cell>
          <cell r="C447">
            <v>1</v>
          </cell>
          <cell r="D447">
            <v>120</v>
          </cell>
          <cell r="E447">
            <v>1</v>
          </cell>
          <cell r="F447">
            <v>1031.87</v>
          </cell>
        </row>
        <row r="448">
          <cell r="A448">
            <v>35704</v>
          </cell>
          <cell r="B448">
            <v>120</v>
          </cell>
          <cell r="C448">
            <v>1</v>
          </cell>
          <cell r="D448">
            <v>120</v>
          </cell>
          <cell r="E448">
            <v>1</v>
          </cell>
          <cell r="F448">
            <v>1031.87</v>
          </cell>
        </row>
        <row r="449">
          <cell r="A449">
            <v>35735</v>
          </cell>
          <cell r="B449">
            <v>120</v>
          </cell>
          <cell r="C449">
            <v>1</v>
          </cell>
          <cell r="D449">
            <v>120</v>
          </cell>
          <cell r="E449">
            <v>1</v>
          </cell>
          <cell r="F449">
            <v>1031.87</v>
          </cell>
        </row>
        <row r="450">
          <cell r="A450">
            <v>35765</v>
          </cell>
          <cell r="B450">
            <v>120</v>
          </cell>
          <cell r="C450">
            <v>1</v>
          </cell>
          <cell r="D450">
            <v>120</v>
          </cell>
          <cell r="E450">
            <v>1</v>
          </cell>
          <cell r="F450">
            <v>1031.87</v>
          </cell>
        </row>
        <row r="451">
          <cell r="A451">
            <v>35796</v>
          </cell>
          <cell r="B451">
            <v>120</v>
          </cell>
          <cell r="C451">
            <v>1</v>
          </cell>
          <cell r="D451">
            <v>120</v>
          </cell>
          <cell r="E451">
            <v>1</v>
          </cell>
          <cell r="F451">
            <v>1031.87</v>
          </cell>
        </row>
        <row r="452">
          <cell r="A452">
            <v>35827</v>
          </cell>
          <cell r="B452">
            <v>120</v>
          </cell>
          <cell r="C452">
            <v>1</v>
          </cell>
          <cell r="D452">
            <v>120</v>
          </cell>
          <cell r="E452">
            <v>1</v>
          </cell>
          <cell r="F452">
            <v>1031.87</v>
          </cell>
        </row>
        <row r="453">
          <cell r="A453">
            <v>35855</v>
          </cell>
          <cell r="B453">
            <v>120</v>
          </cell>
          <cell r="C453">
            <v>1</v>
          </cell>
          <cell r="D453">
            <v>120</v>
          </cell>
          <cell r="E453">
            <v>1</v>
          </cell>
          <cell r="F453">
            <v>1031.87</v>
          </cell>
        </row>
        <row r="454">
          <cell r="A454">
            <v>35886</v>
          </cell>
          <cell r="B454">
            <v>120</v>
          </cell>
          <cell r="C454">
            <v>1</v>
          </cell>
          <cell r="D454">
            <v>120</v>
          </cell>
          <cell r="E454">
            <v>1</v>
          </cell>
          <cell r="F454">
            <v>1031.87</v>
          </cell>
        </row>
        <row r="455">
          <cell r="A455">
            <v>35916</v>
          </cell>
          <cell r="B455">
            <v>130</v>
          </cell>
          <cell r="C455">
            <v>1.0833333333333333</v>
          </cell>
          <cell r="D455">
            <v>130</v>
          </cell>
          <cell r="E455">
            <v>1.0833333333333333</v>
          </cell>
          <cell r="F455">
            <v>1031.87</v>
          </cell>
        </row>
        <row r="456">
          <cell r="A456">
            <v>35947</v>
          </cell>
          <cell r="B456">
            <v>130</v>
          </cell>
          <cell r="C456">
            <v>1</v>
          </cell>
          <cell r="D456">
            <v>130</v>
          </cell>
          <cell r="E456">
            <v>1</v>
          </cell>
          <cell r="F456">
            <v>1081.5</v>
          </cell>
        </row>
        <row r="457">
          <cell r="A457">
            <v>35977</v>
          </cell>
          <cell r="B457">
            <v>130</v>
          </cell>
          <cell r="C457">
            <v>1</v>
          </cell>
          <cell r="D457">
            <v>130</v>
          </cell>
          <cell r="E457">
            <v>1</v>
          </cell>
          <cell r="F457">
            <v>1081.5</v>
          </cell>
        </row>
        <row r="458">
          <cell r="A458">
            <v>36008</v>
          </cell>
          <cell r="B458">
            <v>130</v>
          </cell>
          <cell r="C458">
            <v>1</v>
          </cell>
          <cell r="D458">
            <v>130</v>
          </cell>
          <cell r="E458">
            <v>1</v>
          </cell>
          <cell r="F458">
            <v>1081.5</v>
          </cell>
        </row>
        <row r="459">
          <cell r="A459">
            <v>36039</v>
          </cell>
          <cell r="B459">
            <v>130</v>
          </cell>
          <cell r="C459">
            <v>1</v>
          </cell>
          <cell r="D459">
            <v>130</v>
          </cell>
          <cell r="E459">
            <v>1</v>
          </cell>
          <cell r="F459">
            <v>1081.5</v>
          </cell>
        </row>
        <row r="460">
          <cell r="A460">
            <v>36069</v>
          </cell>
          <cell r="B460">
            <v>130</v>
          </cell>
          <cell r="C460">
            <v>1</v>
          </cell>
          <cell r="D460">
            <v>130</v>
          </cell>
          <cell r="E460">
            <v>1</v>
          </cell>
          <cell r="F460">
            <v>1081.5</v>
          </cell>
        </row>
        <row r="461">
          <cell r="A461">
            <v>36100</v>
          </cell>
          <cell r="B461">
            <v>130</v>
          </cell>
          <cell r="C461">
            <v>1</v>
          </cell>
          <cell r="D461">
            <v>130</v>
          </cell>
          <cell r="E461">
            <v>1</v>
          </cell>
          <cell r="F461">
            <v>1081.5</v>
          </cell>
        </row>
        <row r="462">
          <cell r="A462">
            <v>36130</v>
          </cell>
          <cell r="B462">
            <v>130</v>
          </cell>
          <cell r="C462">
            <v>1</v>
          </cell>
          <cell r="D462">
            <v>130</v>
          </cell>
          <cell r="E462">
            <v>1</v>
          </cell>
          <cell r="F462">
            <v>1200</v>
          </cell>
        </row>
        <row r="463">
          <cell r="A463">
            <v>36161</v>
          </cell>
          <cell r="B463">
            <v>130</v>
          </cell>
          <cell r="C463">
            <v>1</v>
          </cell>
          <cell r="D463">
            <v>130</v>
          </cell>
          <cell r="E463">
            <v>1</v>
          </cell>
          <cell r="F463">
            <v>1200</v>
          </cell>
        </row>
        <row r="464">
          <cell r="A464">
            <v>36192</v>
          </cell>
          <cell r="B464">
            <v>130</v>
          </cell>
          <cell r="C464">
            <v>1</v>
          </cell>
          <cell r="D464">
            <v>130</v>
          </cell>
          <cell r="E464">
            <v>1</v>
          </cell>
          <cell r="F464">
            <v>1200</v>
          </cell>
        </row>
        <row r="465">
          <cell r="A465">
            <v>36220</v>
          </cell>
          <cell r="B465">
            <v>130</v>
          </cell>
          <cell r="C465">
            <v>1</v>
          </cell>
          <cell r="D465">
            <v>130</v>
          </cell>
          <cell r="E465">
            <v>1</v>
          </cell>
          <cell r="F465">
            <v>1200</v>
          </cell>
        </row>
        <row r="466">
          <cell r="A466">
            <v>36251</v>
          </cell>
          <cell r="B466">
            <v>130</v>
          </cell>
          <cell r="C466">
            <v>1</v>
          </cell>
          <cell r="D466">
            <v>130</v>
          </cell>
          <cell r="E466">
            <v>1</v>
          </cell>
          <cell r="F466">
            <v>1200</v>
          </cell>
        </row>
        <row r="467">
          <cell r="A467">
            <v>36281</v>
          </cell>
          <cell r="B467">
            <v>136</v>
          </cell>
          <cell r="C467">
            <v>1.0461538461538462</v>
          </cell>
          <cell r="D467">
            <v>136</v>
          </cell>
          <cell r="E467">
            <v>1.0461538461538462</v>
          </cell>
          <cell r="F467">
            <v>1200</v>
          </cell>
        </row>
        <row r="468">
          <cell r="A468">
            <v>36312</v>
          </cell>
          <cell r="B468">
            <v>136</v>
          </cell>
          <cell r="C468">
            <v>1</v>
          </cell>
          <cell r="D468">
            <v>136</v>
          </cell>
          <cell r="E468">
            <v>1</v>
          </cell>
          <cell r="F468">
            <v>1255.32</v>
          </cell>
        </row>
        <row r="469">
          <cell r="A469">
            <v>36342</v>
          </cell>
          <cell r="B469">
            <v>136</v>
          </cell>
          <cell r="C469">
            <v>1</v>
          </cell>
          <cell r="D469">
            <v>136</v>
          </cell>
          <cell r="E469">
            <v>1</v>
          </cell>
          <cell r="F469">
            <v>1255.32</v>
          </cell>
        </row>
        <row r="470">
          <cell r="A470">
            <v>36373</v>
          </cell>
          <cell r="B470">
            <v>136</v>
          </cell>
          <cell r="C470">
            <v>1</v>
          </cell>
          <cell r="D470">
            <v>136</v>
          </cell>
          <cell r="E470">
            <v>1</v>
          </cell>
          <cell r="F470">
            <v>1255.32</v>
          </cell>
        </row>
        <row r="471">
          <cell r="A471">
            <v>36404</v>
          </cell>
          <cell r="B471">
            <v>136</v>
          </cell>
          <cell r="C471">
            <v>1</v>
          </cell>
          <cell r="D471">
            <v>136</v>
          </cell>
          <cell r="E471">
            <v>1</v>
          </cell>
          <cell r="F471">
            <v>1255.32</v>
          </cell>
        </row>
        <row r="472">
          <cell r="A472">
            <v>36434</v>
          </cell>
          <cell r="B472">
            <v>136</v>
          </cell>
          <cell r="C472">
            <v>1</v>
          </cell>
          <cell r="D472">
            <v>136</v>
          </cell>
          <cell r="E472">
            <v>1</v>
          </cell>
          <cell r="F472">
            <v>1255.32</v>
          </cell>
        </row>
        <row r="473">
          <cell r="A473">
            <v>36465</v>
          </cell>
          <cell r="B473">
            <v>136</v>
          </cell>
          <cell r="C473">
            <v>1</v>
          </cell>
          <cell r="D473">
            <v>136</v>
          </cell>
          <cell r="E473">
            <v>1</v>
          </cell>
          <cell r="F473">
            <v>1255.32</v>
          </cell>
        </row>
        <row r="474">
          <cell r="A474">
            <v>36495</v>
          </cell>
          <cell r="B474">
            <v>136</v>
          </cell>
          <cell r="C474">
            <v>1</v>
          </cell>
          <cell r="D474">
            <v>136</v>
          </cell>
          <cell r="E474">
            <v>1</v>
          </cell>
          <cell r="F474">
            <v>1255.32</v>
          </cell>
        </row>
        <row r="475">
          <cell r="A475">
            <v>36526</v>
          </cell>
          <cell r="B475">
            <v>136</v>
          </cell>
          <cell r="C475">
            <v>1</v>
          </cell>
          <cell r="D475">
            <v>136</v>
          </cell>
          <cell r="E475">
            <v>1</v>
          </cell>
          <cell r="F475">
            <v>1255.32</v>
          </cell>
        </row>
        <row r="476">
          <cell r="A476">
            <v>36557</v>
          </cell>
          <cell r="B476">
            <v>136</v>
          </cell>
          <cell r="C476">
            <v>1</v>
          </cell>
          <cell r="D476">
            <v>136</v>
          </cell>
          <cell r="E476">
            <v>1</v>
          </cell>
          <cell r="F476">
            <v>1255.32</v>
          </cell>
        </row>
        <row r="477">
          <cell r="A477">
            <v>36586</v>
          </cell>
          <cell r="B477">
            <v>136</v>
          </cell>
          <cell r="C477">
            <v>1</v>
          </cell>
          <cell r="D477">
            <v>136</v>
          </cell>
          <cell r="E477">
            <v>1</v>
          </cell>
          <cell r="F477">
            <v>1255.32</v>
          </cell>
        </row>
        <row r="478">
          <cell r="A478">
            <v>36617</v>
          </cell>
          <cell r="B478">
            <v>151</v>
          </cell>
          <cell r="C478">
            <v>1.1102941176470589</v>
          </cell>
          <cell r="D478">
            <v>151</v>
          </cell>
          <cell r="E478">
            <v>1.1102941176470589</v>
          </cell>
          <cell r="F478">
            <v>1255.32</v>
          </cell>
        </row>
        <row r="479">
          <cell r="A479">
            <v>36647</v>
          </cell>
          <cell r="B479">
            <v>151</v>
          </cell>
          <cell r="C479">
            <v>1</v>
          </cell>
          <cell r="D479">
            <v>151</v>
          </cell>
          <cell r="E479">
            <v>1</v>
          </cell>
          <cell r="F479">
            <v>1255.32</v>
          </cell>
        </row>
        <row r="480">
          <cell r="A480">
            <v>36678</v>
          </cell>
          <cell r="B480">
            <v>151</v>
          </cell>
          <cell r="C480">
            <v>1</v>
          </cell>
          <cell r="D480">
            <v>151</v>
          </cell>
          <cell r="E480">
            <v>1</v>
          </cell>
          <cell r="F480">
            <v>1328.25</v>
          </cell>
        </row>
        <row r="481">
          <cell r="A481">
            <v>36708</v>
          </cell>
          <cell r="B481">
            <v>151</v>
          </cell>
          <cell r="C481">
            <v>1</v>
          </cell>
          <cell r="D481">
            <v>151</v>
          </cell>
          <cell r="E481">
            <v>1</v>
          </cell>
          <cell r="F481">
            <v>1328.25</v>
          </cell>
        </row>
        <row r="482">
          <cell r="A482">
            <v>36739</v>
          </cell>
          <cell r="B482">
            <v>151</v>
          </cell>
          <cell r="C482">
            <v>1</v>
          </cell>
          <cell r="D482">
            <v>151</v>
          </cell>
          <cell r="E482">
            <v>1</v>
          </cell>
          <cell r="F482">
            <v>1328.25</v>
          </cell>
        </row>
        <row r="483">
          <cell r="A483">
            <v>36770</v>
          </cell>
          <cell r="B483">
            <v>151</v>
          </cell>
          <cell r="C483">
            <v>1</v>
          </cell>
          <cell r="D483">
            <v>151</v>
          </cell>
          <cell r="E483">
            <v>1</v>
          </cell>
          <cell r="F483">
            <v>1328.25</v>
          </cell>
        </row>
        <row r="484">
          <cell r="A484">
            <v>36800</v>
          </cell>
          <cell r="B484">
            <v>151</v>
          </cell>
          <cell r="C484">
            <v>1</v>
          </cell>
          <cell r="D484">
            <v>151</v>
          </cell>
          <cell r="E484">
            <v>1</v>
          </cell>
          <cell r="F484">
            <v>1328.25</v>
          </cell>
        </row>
        <row r="485">
          <cell r="A485">
            <v>36831</v>
          </cell>
          <cell r="B485">
            <v>151</v>
          </cell>
          <cell r="C485">
            <v>1</v>
          </cell>
          <cell r="D485">
            <v>151</v>
          </cell>
          <cell r="E485">
            <v>1</v>
          </cell>
          <cell r="F485">
            <v>1328.25</v>
          </cell>
        </row>
        <row r="486">
          <cell r="A486">
            <v>36861</v>
          </cell>
          <cell r="B486">
            <v>151</v>
          </cell>
          <cell r="C486">
            <v>1</v>
          </cell>
          <cell r="D486">
            <v>151</v>
          </cell>
          <cell r="E486">
            <v>1</v>
          </cell>
          <cell r="F486">
            <v>1328.25</v>
          </cell>
        </row>
        <row r="487">
          <cell r="A487">
            <v>36892</v>
          </cell>
          <cell r="B487">
            <v>151</v>
          </cell>
          <cell r="C487">
            <v>1</v>
          </cell>
          <cell r="D487">
            <v>151</v>
          </cell>
          <cell r="E487">
            <v>1</v>
          </cell>
          <cell r="F487">
            <v>1328.25</v>
          </cell>
        </row>
        <row r="488">
          <cell r="A488">
            <v>36923</v>
          </cell>
          <cell r="B488">
            <v>151</v>
          </cell>
          <cell r="C488">
            <v>1</v>
          </cell>
          <cell r="D488">
            <v>151</v>
          </cell>
          <cell r="E488">
            <v>1</v>
          </cell>
          <cell r="F488">
            <v>1328.25</v>
          </cell>
        </row>
        <row r="489">
          <cell r="A489">
            <v>36951</v>
          </cell>
          <cell r="B489">
            <v>151</v>
          </cell>
          <cell r="C489">
            <v>1</v>
          </cell>
          <cell r="D489">
            <v>151</v>
          </cell>
          <cell r="E489">
            <v>1</v>
          </cell>
          <cell r="F489">
            <v>1328.25</v>
          </cell>
        </row>
        <row r="490">
          <cell r="A490">
            <v>36982</v>
          </cell>
          <cell r="B490">
            <v>180</v>
          </cell>
          <cell r="C490">
            <v>1.1920529801324504</v>
          </cell>
          <cell r="D490">
            <v>180</v>
          </cell>
          <cell r="E490">
            <v>1.1920529801324504</v>
          </cell>
          <cell r="F490">
            <v>1328.25</v>
          </cell>
        </row>
        <row r="491">
          <cell r="A491">
            <v>37012</v>
          </cell>
          <cell r="B491">
            <v>180</v>
          </cell>
          <cell r="C491">
            <v>1</v>
          </cell>
          <cell r="D491">
            <v>180</v>
          </cell>
          <cell r="E491">
            <v>1</v>
          </cell>
          <cell r="F491">
            <v>1328.25</v>
          </cell>
        </row>
        <row r="492">
          <cell r="A492">
            <v>37043</v>
          </cell>
          <cell r="B492">
            <v>180</v>
          </cell>
          <cell r="C492">
            <v>1</v>
          </cell>
          <cell r="D492">
            <v>180</v>
          </cell>
          <cell r="E492">
            <v>1</v>
          </cell>
          <cell r="F492">
            <v>1430</v>
          </cell>
        </row>
        <row r="493">
          <cell r="A493">
            <v>37073</v>
          </cell>
          <cell r="B493">
            <v>180</v>
          </cell>
          <cell r="C493">
            <v>1</v>
          </cell>
          <cell r="D493">
            <v>180</v>
          </cell>
          <cell r="E493">
            <v>1</v>
          </cell>
          <cell r="F493">
            <v>1430</v>
          </cell>
        </row>
        <row r="494">
          <cell r="A494">
            <v>37104</v>
          </cell>
          <cell r="B494">
            <v>180</v>
          </cell>
          <cell r="C494">
            <v>1</v>
          </cell>
          <cell r="D494">
            <v>180</v>
          </cell>
          <cell r="E494">
            <v>1</v>
          </cell>
          <cell r="F494">
            <v>1430</v>
          </cell>
        </row>
        <row r="495">
          <cell r="A495">
            <v>37135</v>
          </cell>
          <cell r="B495">
            <v>180</v>
          </cell>
          <cell r="C495">
            <v>1</v>
          </cell>
          <cell r="D495">
            <v>180</v>
          </cell>
          <cell r="E495">
            <v>1</v>
          </cell>
          <cell r="F495">
            <v>1430</v>
          </cell>
        </row>
        <row r="496">
          <cell r="A496">
            <v>37165</v>
          </cell>
          <cell r="B496">
            <v>180</v>
          </cell>
          <cell r="C496">
            <v>1</v>
          </cell>
          <cell r="D496">
            <v>180</v>
          </cell>
          <cell r="E496">
            <v>1</v>
          </cell>
          <cell r="F496">
            <v>1430</v>
          </cell>
        </row>
        <row r="497">
          <cell r="A497">
            <v>37196</v>
          </cell>
          <cell r="B497">
            <v>180</v>
          </cell>
          <cell r="C497">
            <v>1</v>
          </cell>
          <cell r="D497">
            <v>180</v>
          </cell>
          <cell r="E497">
            <v>1</v>
          </cell>
          <cell r="F497">
            <v>1430</v>
          </cell>
        </row>
        <row r="498">
          <cell r="A498">
            <v>37226</v>
          </cell>
          <cell r="B498">
            <v>180</v>
          </cell>
          <cell r="C498">
            <v>1</v>
          </cell>
          <cell r="D498">
            <v>180</v>
          </cell>
          <cell r="E498">
            <v>1</v>
          </cell>
          <cell r="F498">
            <v>1430</v>
          </cell>
        </row>
        <row r="499">
          <cell r="A499">
            <v>37257</v>
          </cell>
          <cell r="B499">
            <v>180</v>
          </cell>
          <cell r="C499">
            <v>1</v>
          </cell>
          <cell r="D499">
            <v>180</v>
          </cell>
          <cell r="E499">
            <v>1</v>
          </cell>
          <cell r="F499">
            <v>1430</v>
          </cell>
        </row>
        <row r="500">
          <cell r="A500">
            <v>37288</v>
          </cell>
          <cell r="B500">
            <v>180</v>
          </cell>
          <cell r="C500">
            <v>1</v>
          </cell>
          <cell r="D500">
            <v>180</v>
          </cell>
          <cell r="E500">
            <v>1</v>
          </cell>
          <cell r="F500">
            <v>1430</v>
          </cell>
        </row>
        <row r="501">
          <cell r="A501">
            <v>37316</v>
          </cell>
          <cell r="B501">
            <v>180</v>
          </cell>
          <cell r="C501">
            <v>1</v>
          </cell>
          <cell r="D501">
            <v>180</v>
          </cell>
          <cell r="E501">
            <v>1</v>
          </cell>
          <cell r="F501">
            <v>1430</v>
          </cell>
        </row>
        <row r="502">
          <cell r="A502">
            <v>37347</v>
          </cell>
          <cell r="B502">
            <v>200</v>
          </cell>
          <cell r="C502">
            <v>1.1111111111111112</v>
          </cell>
          <cell r="D502">
            <v>200</v>
          </cell>
          <cell r="E502">
            <v>1.1111111111111112</v>
          </cell>
          <cell r="F502">
            <v>1430</v>
          </cell>
        </row>
        <row r="503">
          <cell r="A503">
            <v>37377</v>
          </cell>
          <cell r="B503">
            <v>200</v>
          </cell>
          <cell r="C503">
            <v>1</v>
          </cell>
          <cell r="D503">
            <v>200</v>
          </cell>
          <cell r="E503">
            <v>1</v>
          </cell>
          <cell r="F503">
            <v>1430</v>
          </cell>
        </row>
        <row r="504">
          <cell r="A504">
            <v>37408</v>
          </cell>
          <cell r="B504">
            <v>200</v>
          </cell>
          <cell r="C504">
            <v>1</v>
          </cell>
          <cell r="D504">
            <v>200</v>
          </cell>
          <cell r="E504">
            <v>1</v>
          </cell>
          <cell r="F504">
            <v>1561.56</v>
          </cell>
        </row>
        <row r="505">
          <cell r="A505">
            <v>37438</v>
          </cell>
          <cell r="B505">
            <v>200</v>
          </cell>
          <cell r="C505">
            <v>1</v>
          </cell>
          <cell r="D505">
            <v>200</v>
          </cell>
          <cell r="E505">
            <v>1</v>
          </cell>
          <cell r="F505">
            <v>1561.56</v>
          </cell>
        </row>
        <row r="506">
          <cell r="A506">
            <v>37469</v>
          </cell>
          <cell r="B506">
            <v>200</v>
          </cell>
          <cell r="C506">
            <v>1</v>
          </cell>
          <cell r="D506">
            <v>200</v>
          </cell>
          <cell r="E506">
            <v>1</v>
          </cell>
          <cell r="F506">
            <v>1561.56</v>
          </cell>
        </row>
        <row r="507">
          <cell r="A507">
            <v>37500</v>
          </cell>
          <cell r="B507">
            <v>200</v>
          </cell>
          <cell r="C507">
            <v>1</v>
          </cell>
          <cell r="D507">
            <v>200</v>
          </cell>
          <cell r="E507">
            <v>1</v>
          </cell>
          <cell r="F507">
            <v>1561.56</v>
          </cell>
        </row>
        <row r="508">
          <cell r="A508">
            <v>37530</v>
          </cell>
          <cell r="B508">
            <v>200</v>
          </cell>
          <cell r="C508">
            <v>1</v>
          </cell>
          <cell r="D508">
            <v>200</v>
          </cell>
          <cell r="E508">
            <v>1</v>
          </cell>
          <cell r="F508">
            <v>1561.56</v>
          </cell>
        </row>
        <row r="509">
          <cell r="A509">
            <v>37561</v>
          </cell>
          <cell r="B509">
            <v>200</v>
          </cell>
          <cell r="C509">
            <v>1</v>
          </cell>
          <cell r="D509">
            <v>200</v>
          </cell>
          <cell r="E509">
            <v>1</v>
          </cell>
          <cell r="F509">
            <v>1561.56</v>
          </cell>
        </row>
        <row r="510">
          <cell r="A510">
            <v>37591</v>
          </cell>
          <cell r="B510">
            <v>200</v>
          </cell>
          <cell r="C510">
            <v>1</v>
          </cell>
          <cell r="D510">
            <v>200</v>
          </cell>
          <cell r="E510">
            <v>1</v>
          </cell>
          <cell r="F510">
            <v>1561.56</v>
          </cell>
        </row>
        <row r="511">
          <cell r="A511">
            <v>37622</v>
          </cell>
          <cell r="B511">
            <v>200</v>
          </cell>
          <cell r="C511">
            <v>1</v>
          </cell>
          <cell r="D511">
            <v>200</v>
          </cell>
          <cell r="E511">
            <v>1</v>
          </cell>
          <cell r="F511">
            <v>1561.56</v>
          </cell>
        </row>
        <row r="512">
          <cell r="A512">
            <v>37653</v>
          </cell>
          <cell r="B512">
            <v>200</v>
          </cell>
          <cell r="C512">
            <v>1</v>
          </cell>
          <cell r="D512">
            <v>200</v>
          </cell>
          <cell r="E512">
            <v>1</v>
          </cell>
          <cell r="F512">
            <v>1561.56</v>
          </cell>
        </row>
        <row r="513">
          <cell r="A513">
            <v>37681</v>
          </cell>
          <cell r="B513">
            <v>200</v>
          </cell>
          <cell r="C513">
            <v>1</v>
          </cell>
          <cell r="D513">
            <v>200</v>
          </cell>
          <cell r="E513">
            <v>1</v>
          </cell>
          <cell r="F513">
            <v>1561.56</v>
          </cell>
        </row>
        <row r="514">
          <cell r="A514">
            <v>37712</v>
          </cell>
          <cell r="B514">
            <v>240</v>
          </cell>
          <cell r="C514">
            <v>1.2</v>
          </cell>
          <cell r="D514">
            <v>240</v>
          </cell>
          <cell r="E514">
            <v>1.2</v>
          </cell>
          <cell r="F514">
            <v>1561.56</v>
          </cell>
        </row>
        <row r="515">
          <cell r="A515">
            <v>37742</v>
          </cell>
          <cell r="B515">
            <v>240</v>
          </cell>
          <cell r="C515">
            <v>1</v>
          </cell>
          <cell r="D515">
            <v>240</v>
          </cell>
          <cell r="E515">
            <v>1</v>
          </cell>
          <cell r="F515">
            <v>1561.56</v>
          </cell>
        </row>
        <row r="516">
          <cell r="A516">
            <v>37773</v>
          </cell>
          <cell r="B516">
            <v>240</v>
          </cell>
          <cell r="C516">
            <v>1</v>
          </cell>
          <cell r="D516">
            <v>240</v>
          </cell>
          <cell r="E516">
            <v>1</v>
          </cell>
          <cell r="F516">
            <v>1869.343476</v>
          </cell>
        </row>
        <row r="517">
          <cell r="A517">
            <v>37803</v>
          </cell>
          <cell r="B517">
            <v>240</v>
          </cell>
          <cell r="C517">
            <v>1</v>
          </cell>
          <cell r="D517">
            <v>240</v>
          </cell>
          <cell r="E517">
            <v>1</v>
          </cell>
          <cell r="F517">
            <v>1869.34</v>
          </cell>
        </row>
        <row r="518">
          <cell r="A518">
            <v>37834</v>
          </cell>
          <cell r="B518">
            <v>240</v>
          </cell>
          <cell r="C518">
            <v>1</v>
          </cell>
          <cell r="D518">
            <v>240</v>
          </cell>
          <cell r="E518">
            <v>1</v>
          </cell>
          <cell r="F518">
            <v>1869.34</v>
          </cell>
        </row>
        <row r="519">
          <cell r="A519">
            <v>37865</v>
          </cell>
          <cell r="B519">
            <v>240</v>
          </cell>
          <cell r="C519">
            <v>1</v>
          </cell>
          <cell r="D519">
            <v>240</v>
          </cell>
          <cell r="E519">
            <v>1</v>
          </cell>
          <cell r="F519">
            <v>1869.34</v>
          </cell>
        </row>
        <row r="520">
          <cell r="A520">
            <v>37895</v>
          </cell>
          <cell r="B520">
            <v>240</v>
          </cell>
          <cell r="C520">
            <v>1</v>
          </cell>
          <cell r="D520">
            <v>240</v>
          </cell>
          <cell r="E520">
            <v>1</v>
          </cell>
          <cell r="F520">
            <v>1869.34</v>
          </cell>
        </row>
        <row r="521">
          <cell r="A521">
            <v>37926</v>
          </cell>
          <cell r="B521">
            <v>240</v>
          </cell>
          <cell r="C521">
            <v>1</v>
          </cell>
          <cell r="D521">
            <v>240</v>
          </cell>
          <cell r="E521">
            <v>1</v>
          </cell>
          <cell r="F521">
            <v>1869.34</v>
          </cell>
        </row>
        <row r="522">
          <cell r="A522">
            <v>37956</v>
          </cell>
          <cell r="B522">
            <v>240</v>
          </cell>
          <cell r="C522">
            <v>1</v>
          </cell>
          <cell r="D522">
            <v>240</v>
          </cell>
          <cell r="E522">
            <v>1</v>
          </cell>
          <cell r="F522">
            <v>1869.34</v>
          </cell>
        </row>
        <row r="523">
          <cell r="A523">
            <v>37987</v>
          </cell>
          <cell r="B523">
            <v>240</v>
          </cell>
          <cell r="C523">
            <v>1</v>
          </cell>
          <cell r="D523">
            <v>240</v>
          </cell>
          <cell r="E523">
            <v>1</v>
          </cell>
          <cell r="F523">
            <v>2400</v>
          </cell>
        </row>
        <row r="524">
          <cell r="A524">
            <v>38018</v>
          </cell>
          <cell r="B524">
            <v>240</v>
          </cell>
          <cell r="C524">
            <v>1</v>
          </cell>
          <cell r="D524">
            <v>240</v>
          </cell>
          <cell r="E524">
            <v>1</v>
          </cell>
          <cell r="F524">
            <v>2400</v>
          </cell>
        </row>
        <row r="525">
          <cell r="A525">
            <v>38047</v>
          </cell>
          <cell r="B525">
            <v>240</v>
          </cell>
          <cell r="C525">
            <v>1</v>
          </cell>
          <cell r="D525">
            <v>240</v>
          </cell>
          <cell r="E525">
            <v>1</v>
          </cell>
          <cell r="F525">
            <v>2400</v>
          </cell>
        </row>
        <row r="526">
          <cell r="A526">
            <v>38078</v>
          </cell>
          <cell r="B526">
            <v>240</v>
          </cell>
          <cell r="C526">
            <v>1</v>
          </cell>
          <cell r="D526">
            <v>240</v>
          </cell>
          <cell r="E526">
            <v>1</v>
          </cell>
          <cell r="F526">
            <v>2400</v>
          </cell>
        </row>
        <row r="527">
          <cell r="A527">
            <v>38108</v>
          </cell>
          <cell r="B527">
            <v>260</v>
          </cell>
          <cell r="C527">
            <v>1.0833333333333333</v>
          </cell>
          <cell r="D527">
            <v>260</v>
          </cell>
          <cell r="E527">
            <v>1.0833333333333333</v>
          </cell>
          <cell r="F527">
            <v>2508.72</v>
          </cell>
        </row>
        <row r="528">
          <cell r="A528">
            <v>38139</v>
          </cell>
          <cell r="B528">
            <v>260</v>
          </cell>
          <cell r="C528">
            <v>1</v>
          </cell>
          <cell r="D528">
            <v>260</v>
          </cell>
          <cell r="E528">
            <v>1</v>
          </cell>
          <cell r="F528">
            <v>2508.72</v>
          </cell>
        </row>
        <row r="529">
          <cell r="A529">
            <v>38169</v>
          </cell>
          <cell r="B529">
            <v>260</v>
          </cell>
          <cell r="C529">
            <v>1</v>
          </cell>
          <cell r="D529">
            <v>260</v>
          </cell>
          <cell r="E529">
            <v>1</v>
          </cell>
          <cell r="F529">
            <v>2508.72</v>
          </cell>
        </row>
        <row r="530">
          <cell r="A530">
            <v>38200</v>
          </cell>
          <cell r="B530">
            <v>260</v>
          </cell>
          <cell r="C530">
            <v>1</v>
          </cell>
          <cell r="D530">
            <v>260</v>
          </cell>
          <cell r="E530">
            <v>1</v>
          </cell>
          <cell r="F530">
            <v>2508.72</v>
          </cell>
        </row>
        <row r="531">
          <cell r="A531">
            <v>38231</v>
          </cell>
          <cell r="B531">
            <v>260</v>
          </cell>
          <cell r="C531">
            <v>1</v>
          </cell>
          <cell r="D531">
            <v>260</v>
          </cell>
          <cell r="E531">
            <v>1</v>
          </cell>
          <cell r="F531">
            <v>2508.72</v>
          </cell>
        </row>
        <row r="532">
          <cell r="A532">
            <v>38261</v>
          </cell>
          <cell r="B532">
            <v>260</v>
          </cell>
          <cell r="C532">
            <v>1</v>
          </cell>
          <cell r="D532">
            <v>260</v>
          </cell>
          <cell r="E532">
            <v>1</v>
          </cell>
          <cell r="F532">
            <v>2508.72</v>
          </cell>
        </row>
        <row r="533">
          <cell r="A533">
            <v>38292</v>
          </cell>
          <cell r="B533">
            <v>260</v>
          </cell>
          <cell r="C533">
            <v>1</v>
          </cell>
          <cell r="D533">
            <v>260</v>
          </cell>
          <cell r="E533">
            <v>1</v>
          </cell>
          <cell r="F533">
            <v>2508.72</v>
          </cell>
        </row>
        <row r="534">
          <cell r="A534">
            <v>38322</v>
          </cell>
          <cell r="B534">
            <v>260</v>
          </cell>
          <cell r="C534">
            <v>1</v>
          </cell>
          <cell r="D534">
            <v>260</v>
          </cell>
          <cell r="E534">
            <v>1</v>
          </cell>
          <cell r="F534">
            <v>2508.72</v>
          </cell>
        </row>
        <row r="535">
          <cell r="A535">
            <v>38353</v>
          </cell>
          <cell r="B535">
            <v>260</v>
          </cell>
          <cell r="C535">
            <v>1</v>
          </cell>
          <cell r="D535">
            <v>260</v>
          </cell>
          <cell r="E535">
            <v>1</v>
          </cell>
          <cell r="F535">
            <v>2508.72</v>
          </cell>
        </row>
        <row r="536">
          <cell r="A536">
            <v>38384</v>
          </cell>
          <cell r="B536">
            <v>260</v>
          </cell>
          <cell r="C536">
            <v>1</v>
          </cell>
          <cell r="D536">
            <v>260</v>
          </cell>
          <cell r="E536">
            <v>1</v>
          </cell>
          <cell r="F536">
            <v>2508.72</v>
          </cell>
        </row>
        <row r="537">
          <cell r="A537">
            <v>38412</v>
          </cell>
          <cell r="B537">
            <v>260</v>
          </cell>
          <cell r="C537">
            <v>1</v>
          </cell>
          <cell r="D537">
            <v>260</v>
          </cell>
          <cell r="E537">
            <v>1</v>
          </cell>
          <cell r="F537">
            <v>2508.72</v>
          </cell>
        </row>
        <row r="538">
          <cell r="A538">
            <v>38443</v>
          </cell>
          <cell r="B538">
            <v>260</v>
          </cell>
          <cell r="C538">
            <v>1</v>
          </cell>
          <cell r="D538">
            <v>260</v>
          </cell>
          <cell r="E538">
            <v>1</v>
          </cell>
          <cell r="F538">
            <v>2508.72</v>
          </cell>
        </row>
        <row r="539">
          <cell r="A539">
            <v>38473</v>
          </cell>
          <cell r="B539">
            <v>300</v>
          </cell>
          <cell r="C539">
            <v>1.1538461538461537</v>
          </cell>
          <cell r="D539">
            <v>300</v>
          </cell>
          <cell r="E539">
            <v>1.1538461538461537</v>
          </cell>
          <cell r="F539">
            <v>2668.15</v>
          </cell>
        </row>
        <row r="540">
          <cell r="A540">
            <v>38504</v>
          </cell>
          <cell r="B540">
            <v>300</v>
          </cell>
          <cell r="C540">
            <v>1</v>
          </cell>
          <cell r="D540">
            <v>300</v>
          </cell>
          <cell r="E540">
            <v>1</v>
          </cell>
          <cell r="F540">
            <v>2668.15</v>
          </cell>
        </row>
        <row r="541">
          <cell r="A541">
            <v>38534</v>
          </cell>
          <cell r="B541">
            <v>300</v>
          </cell>
          <cell r="C541">
            <v>1</v>
          </cell>
          <cell r="D541">
            <v>300</v>
          </cell>
          <cell r="E541">
            <v>1</v>
          </cell>
          <cell r="F541">
            <v>2668.15</v>
          </cell>
        </row>
        <row r="542">
          <cell r="A542">
            <v>38565</v>
          </cell>
          <cell r="B542">
            <v>300</v>
          </cell>
          <cell r="C542">
            <v>1</v>
          </cell>
          <cell r="D542">
            <v>300</v>
          </cell>
          <cell r="E542">
            <v>1</v>
          </cell>
          <cell r="F542">
            <v>2668.15</v>
          </cell>
        </row>
        <row r="543">
          <cell r="A543">
            <v>38596</v>
          </cell>
          <cell r="B543">
            <v>300</v>
          </cell>
          <cell r="C543">
            <v>1</v>
          </cell>
          <cell r="D543">
            <v>300</v>
          </cell>
          <cell r="E543">
            <v>1</v>
          </cell>
          <cell r="F543">
            <v>2668.15</v>
          </cell>
        </row>
        <row r="544">
          <cell r="A544">
            <v>38626</v>
          </cell>
          <cell r="B544">
            <v>300</v>
          </cell>
          <cell r="C544">
            <v>1</v>
          </cell>
          <cell r="D544">
            <v>300</v>
          </cell>
          <cell r="E544">
            <v>1</v>
          </cell>
          <cell r="F544">
            <v>2668.15</v>
          </cell>
        </row>
        <row r="545">
          <cell r="A545">
            <v>38657</v>
          </cell>
          <cell r="B545">
            <v>300</v>
          </cell>
          <cell r="C545">
            <v>1</v>
          </cell>
          <cell r="D545">
            <v>300</v>
          </cell>
          <cell r="E545">
            <v>1</v>
          </cell>
          <cell r="F545">
            <v>2668.15</v>
          </cell>
        </row>
        <row r="546">
          <cell r="A546">
            <v>38687</v>
          </cell>
          <cell r="B546">
            <v>300</v>
          </cell>
          <cell r="C546">
            <v>1</v>
          </cell>
          <cell r="D546">
            <v>300</v>
          </cell>
          <cell r="E546">
            <v>1</v>
          </cell>
          <cell r="F546">
            <v>2668.15</v>
          </cell>
        </row>
        <row r="547">
          <cell r="A547">
            <v>38718</v>
          </cell>
          <cell r="B547">
            <v>300</v>
          </cell>
          <cell r="C547">
            <v>1</v>
          </cell>
          <cell r="D547">
            <v>300</v>
          </cell>
          <cell r="E547">
            <v>1</v>
          </cell>
          <cell r="F547">
            <v>2668.15</v>
          </cell>
        </row>
        <row r="548">
          <cell r="A548">
            <v>38749</v>
          </cell>
          <cell r="B548">
            <v>300</v>
          </cell>
          <cell r="C548">
            <v>1</v>
          </cell>
          <cell r="D548">
            <v>300</v>
          </cell>
          <cell r="E548">
            <v>1</v>
          </cell>
          <cell r="F548">
            <v>2668.15</v>
          </cell>
        </row>
        <row r="549">
          <cell r="A549">
            <v>38777</v>
          </cell>
          <cell r="B549">
            <v>300</v>
          </cell>
          <cell r="C549">
            <v>1</v>
          </cell>
          <cell r="D549">
            <v>300</v>
          </cell>
          <cell r="E549">
            <v>1</v>
          </cell>
          <cell r="F549">
            <v>2668.15</v>
          </cell>
        </row>
        <row r="550">
          <cell r="A550">
            <v>38808</v>
          </cell>
          <cell r="B550">
            <v>350</v>
          </cell>
          <cell r="C550">
            <v>1.1666666666666667</v>
          </cell>
          <cell r="D550">
            <v>350</v>
          </cell>
          <cell r="E550">
            <v>1.1666666666666667</v>
          </cell>
          <cell r="F550">
            <v>2801.56</v>
          </cell>
        </row>
        <row r="551">
          <cell r="A551">
            <v>38838</v>
          </cell>
          <cell r="B551">
            <v>350</v>
          </cell>
          <cell r="C551">
            <v>1</v>
          </cell>
          <cell r="D551">
            <v>350</v>
          </cell>
          <cell r="E551">
            <v>1</v>
          </cell>
          <cell r="F551">
            <v>2801.56</v>
          </cell>
        </row>
        <row r="552">
          <cell r="A552">
            <v>38869</v>
          </cell>
          <cell r="B552">
            <v>350</v>
          </cell>
          <cell r="C552">
            <v>1</v>
          </cell>
          <cell r="D552">
            <v>350</v>
          </cell>
          <cell r="E552">
            <v>1</v>
          </cell>
          <cell r="F552">
            <v>2801.56</v>
          </cell>
        </row>
        <row r="553">
          <cell r="A553">
            <v>38899</v>
          </cell>
          <cell r="B553">
            <v>350</v>
          </cell>
          <cell r="C553">
            <v>1</v>
          </cell>
          <cell r="D553">
            <v>350</v>
          </cell>
          <cell r="E553">
            <v>1</v>
          </cell>
          <cell r="F553">
            <v>2801.56</v>
          </cell>
        </row>
        <row r="554">
          <cell r="A554">
            <v>38930</v>
          </cell>
          <cell r="B554">
            <v>350</v>
          </cell>
          <cell r="C554">
            <v>1</v>
          </cell>
          <cell r="D554">
            <v>350</v>
          </cell>
          <cell r="E554">
            <v>1</v>
          </cell>
          <cell r="F554">
            <v>2801.56</v>
          </cell>
        </row>
        <row r="555">
          <cell r="A555">
            <v>38961</v>
          </cell>
          <cell r="B555">
            <v>350</v>
          </cell>
          <cell r="C555">
            <v>1</v>
          </cell>
          <cell r="D555">
            <v>350</v>
          </cell>
          <cell r="E555">
            <v>1</v>
          </cell>
          <cell r="F555">
            <v>2801.82</v>
          </cell>
        </row>
        <row r="556">
          <cell r="A556">
            <v>38991</v>
          </cell>
          <cell r="B556">
            <v>350</v>
          </cell>
          <cell r="C556">
            <v>1</v>
          </cell>
          <cell r="D556">
            <v>350</v>
          </cell>
          <cell r="E556">
            <v>1</v>
          </cell>
          <cell r="F556">
            <v>2801.82</v>
          </cell>
        </row>
        <row r="557">
          <cell r="A557">
            <v>39022</v>
          </cell>
          <cell r="B557">
            <v>350</v>
          </cell>
          <cell r="C557">
            <v>1</v>
          </cell>
          <cell r="D557">
            <v>350</v>
          </cell>
          <cell r="E557">
            <v>1</v>
          </cell>
          <cell r="F557">
            <v>2801.82</v>
          </cell>
        </row>
        <row r="558">
          <cell r="A558">
            <v>39052</v>
          </cell>
          <cell r="B558">
            <v>350</v>
          </cell>
          <cell r="C558">
            <v>1</v>
          </cell>
          <cell r="D558">
            <v>350</v>
          </cell>
          <cell r="E558">
            <v>1</v>
          </cell>
          <cell r="F558">
            <v>2801.82</v>
          </cell>
        </row>
        <row r="559">
          <cell r="A559">
            <v>39083</v>
          </cell>
          <cell r="B559">
            <v>350</v>
          </cell>
          <cell r="C559">
            <v>1</v>
          </cell>
          <cell r="D559">
            <v>350</v>
          </cell>
          <cell r="E559">
            <v>1</v>
          </cell>
          <cell r="F559">
            <v>2801.82</v>
          </cell>
        </row>
        <row r="560">
          <cell r="A560">
            <v>39114</v>
          </cell>
          <cell r="B560">
            <v>350</v>
          </cell>
          <cell r="C560">
            <v>1</v>
          </cell>
          <cell r="D560">
            <v>350</v>
          </cell>
          <cell r="E560">
            <v>1</v>
          </cell>
          <cell r="F560">
            <v>2801.82</v>
          </cell>
        </row>
        <row r="561">
          <cell r="A561">
            <v>39142</v>
          </cell>
          <cell r="B561">
            <v>350</v>
          </cell>
          <cell r="C561">
            <v>1</v>
          </cell>
          <cell r="D561">
            <v>350</v>
          </cell>
          <cell r="E561">
            <v>1</v>
          </cell>
          <cell r="F561">
            <v>2801.82</v>
          </cell>
        </row>
        <row r="562">
          <cell r="A562">
            <v>39173</v>
          </cell>
          <cell r="B562">
            <v>380</v>
          </cell>
          <cell r="C562">
            <v>1.0857142857142856</v>
          </cell>
          <cell r="D562">
            <v>380</v>
          </cell>
          <cell r="E562">
            <v>1.0857142857142856</v>
          </cell>
          <cell r="F562">
            <v>2894.28</v>
          </cell>
        </row>
        <row r="563">
          <cell r="A563">
            <v>39203</v>
          </cell>
          <cell r="B563">
            <v>380</v>
          </cell>
          <cell r="C563">
            <v>1</v>
          </cell>
          <cell r="D563">
            <v>380</v>
          </cell>
          <cell r="E563">
            <v>1</v>
          </cell>
          <cell r="F563">
            <v>2894.28</v>
          </cell>
        </row>
        <row r="564">
          <cell r="A564">
            <v>39234</v>
          </cell>
          <cell r="B564">
            <v>380</v>
          </cell>
          <cell r="C564">
            <v>1</v>
          </cell>
          <cell r="D564">
            <v>380</v>
          </cell>
          <cell r="E564">
            <v>1</v>
          </cell>
          <cell r="F564">
            <v>2894.28</v>
          </cell>
        </row>
        <row r="565">
          <cell r="A565">
            <v>39264</v>
          </cell>
          <cell r="B565">
            <v>380</v>
          </cell>
          <cell r="C565">
            <v>1</v>
          </cell>
          <cell r="D565">
            <v>380</v>
          </cell>
          <cell r="E565">
            <v>1</v>
          </cell>
          <cell r="F565">
            <v>2894.28</v>
          </cell>
        </row>
        <row r="566">
          <cell r="A566">
            <v>39295</v>
          </cell>
          <cell r="B566">
            <v>380</v>
          </cell>
          <cell r="C566">
            <v>1</v>
          </cell>
          <cell r="D566">
            <v>380</v>
          </cell>
          <cell r="E566">
            <v>1</v>
          </cell>
          <cell r="F566">
            <v>2894.28</v>
          </cell>
        </row>
        <row r="567">
          <cell r="A567">
            <v>39326</v>
          </cell>
          <cell r="B567">
            <v>380</v>
          </cell>
          <cell r="C567">
            <v>1</v>
          </cell>
          <cell r="D567">
            <v>380</v>
          </cell>
          <cell r="E567">
            <v>1</v>
          </cell>
          <cell r="F567">
            <v>2894.28</v>
          </cell>
        </row>
        <row r="568">
          <cell r="A568">
            <v>39356</v>
          </cell>
          <cell r="B568">
            <v>380</v>
          </cell>
          <cell r="C568">
            <v>1</v>
          </cell>
          <cell r="D568">
            <v>380</v>
          </cell>
          <cell r="E568">
            <v>1</v>
          </cell>
          <cell r="F568">
            <v>2894.28</v>
          </cell>
        </row>
        <row r="569">
          <cell r="A569">
            <v>39387</v>
          </cell>
          <cell r="B569">
            <v>380</v>
          </cell>
          <cell r="C569">
            <v>1</v>
          </cell>
          <cell r="D569">
            <v>380</v>
          </cell>
          <cell r="E569">
            <v>1</v>
          </cell>
          <cell r="F569">
            <v>2894.28</v>
          </cell>
        </row>
        <row r="570">
          <cell r="A570">
            <v>39417</v>
          </cell>
          <cell r="B570">
            <v>380</v>
          </cell>
          <cell r="C570">
            <v>1</v>
          </cell>
          <cell r="D570">
            <v>380</v>
          </cell>
          <cell r="E570">
            <v>1</v>
          </cell>
          <cell r="F570">
            <v>2894.28</v>
          </cell>
        </row>
        <row r="571">
          <cell r="A571">
            <v>39448</v>
          </cell>
          <cell r="B571">
            <v>380</v>
          </cell>
          <cell r="C571">
            <v>1</v>
          </cell>
          <cell r="D571">
            <v>380</v>
          </cell>
          <cell r="E571">
            <v>1</v>
          </cell>
          <cell r="F571">
            <v>2894.28</v>
          </cell>
        </row>
        <row r="572">
          <cell r="A572">
            <v>39479</v>
          </cell>
          <cell r="B572">
            <v>380</v>
          </cell>
          <cell r="C572">
            <v>1</v>
          </cell>
          <cell r="D572">
            <v>380</v>
          </cell>
          <cell r="E572">
            <v>1</v>
          </cell>
          <cell r="F572">
            <v>2894.28</v>
          </cell>
        </row>
        <row r="573">
          <cell r="A573">
            <v>39508</v>
          </cell>
          <cell r="B573">
            <v>415</v>
          </cell>
          <cell r="C573">
            <v>1.0921052631578947</v>
          </cell>
          <cell r="D573">
            <v>415</v>
          </cell>
          <cell r="E573">
            <v>1.0921052631578947</v>
          </cell>
          <cell r="F573">
            <v>3038.99</v>
          </cell>
        </row>
        <row r="574">
          <cell r="A574">
            <v>39539</v>
          </cell>
          <cell r="B574">
            <v>415</v>
          </cell>
          <cell r="C574">
            <v>1</v>
          </cell>
          <cell r="D574">
            <v>415</v>
          </cell>
          <cell r="E574">
            <v>1</v>
          </cell>
          <cell r="F574">
            <v>3038.99</v>
          </cell>
        </row>
        <row r="575">
          <cell r="A575">
            <v>39569</v>
          </cell>
          <cell r="B575">
            <v>415</v>
          </cell>
          <cell r="C575">
            <v>1</v>
          </cell>
          <cell r="D575">
            <v>415</v>
          </cell>
          <cell r="E575">
            <v>1</v>
          </cell>
          <cell r="F575">
            <v>3038.99</v>
          </cell>
        </row>
        <row r="576">
          <cell r="A576">
            <v>39600</v>
          </cell>
          <cell r="B576">
            <v>415</v>
          </cell>
          <cell r="C576">
            <v>1</v>
          </cell>
          <cell r="D576">
            <v>415</v>
          </cell>
          <cell r="E576">
            <v>1</v>
          </cell>
          <cell r="F576">
            <v>3038.99</v>
          </cell>
        </row>
        <row r="577">
          <cell r="A577">
            <v>39630</v>
          </cell>
          <cell r="B577">
            <v>415</v>
          </cell>
          <cell r="C577">
            <v>1</v>
          </cell>
          <cell r="D577">
            <v>415</v>
          </cell>
          <cell r="E577">
            <v>1</v>
          </cell>
          <cell r="F577">
            <v>3038.99</v>
          </cell>
        </row>
        <row r="578">
          <cell r="A578">
            <v>39661</v>
          </cell>
          <cell r="B578">
            <v>415</v>
          </cell>
          <cell r="C578">
            <v>1</v>
          </cell>
          <cell r="D578">
            <v>415</v>
          </cell>
          <cell r="E578">
            <v>1</v>
          </cell>
          <cell r="F578">
            <v>3038.99</v>
          </cell>
        </row>
        <row r="579">
          <cell r="A579">
            <v>39692</v>
          </cell>
          <cell r="B579">
            <v>415</v>
          </cell>
          <cell r="C579">
            <v>1</v>
          </cell>
          <cell r="D579">
            <v>415</v>
          </cell>
          <cell r="E579">
            <v>1</v>
          </cell>
          <cell r="F579">
            <v>3038.99</v>
          </cell>
        </row>
        <row r="580">
          <cell r="A580">
            <v>39722</v>
          </cell>
          <cell r="B580">
            <v>415</v>
          </cell>
          <cell r="C580">
            <v>1</v>
          </cell>
          <cell r="D580">
            <v>415</v>
          </cell>
          <cell r="E580">
            <v>1</v>
          </cell>
          <cell r="F580">
            <v>3038.99</v>
          </cell>
        </row>
        <row r="581">
          <cell r="A581">
            <v>39753</v>
          </cell>
          <cell r="B581">
            <v>415</v>
          </cell>
          <cell r="C581">
            <v>1</v>
          </cell>
          <cell r="D581">
            <v>415</v>
          </cell>
          <cell r="E581">
            <v>1</v>
          </cell>
          <cell r="F581">
            <v>3038.99</v>
          </cell>
        </row>
        <row r="582">
          <cell r="A582">
            <v>39783</v>
          </cell>
          <cell r="B582">
            <v>415</v>
          </cell>
          <cell r="C582">
            <v>1</v>
          </cell>
          <cell r="D582">
            <v>415</v>
          </cell>
          <cell r="E582">
            <v>1</v>
          </cell>
          <cell r="F582">
            <v>3038.99</v>
          </cell>
        </row>
        <row r="583">
          <cell r="A583">
            <v>39814</v>
          </cell>
          <cell r="B583">
            <v>415</v>
          </cell>
          <cell r="C583">
            <v>1</v>
          </cell>
          <cell r="D583">
            <v>415</v>
          </cell>
          <cell r="E583">
            <v>1</v>
          </cell>
          <cell r="F583">
            <v>3038.99</v>
          </cell>
        </row>
        <row r="584">
          <cell r="A584">
            <v>39845</v>
          </cell>
          <cell r="B584">
            <v>415</v>
          </cell>
          <cell r="C584">
            <v>1</v>
          </cell>
          <cell r="D584">
            <v>415</v>
          </cell>
          <cell r="E584">
            <v>1</v>
          </cell>
          <cell r="F584">
            <v>3038.99</v>
          </cell>
        </row>
        <row r="585">
          <cell r="A585">
            <v>39873</v>
          </cell>
          <cell r="B585">
            <v>415</v>
          </cell>
          <cell r="C585">
            <v>1</v>
          </cell>
          <cell r="D585">
            <v>415</v>
          </cell>
          <cell r="E585">
            <v>1</v>
          </cell>
          <cell r="F585">
            <v>3038.99</v>
          </cell>
        </row>
        <row r="586">
          <cell r="A586">
            <v>39904</v>
          </cell>
          <cell r="B586">
            <v>415</v>
          </cell>
          <cell r="C586">
            <v>1</v>
          </cell>
          <cell r="D586">
            <v>415</v>
          </cell>
          <cell r="E586">
            <v>1</v>
          </cell>
          <cell r="F586">
            <v>3038.99</v>
          </cell>
        </row>
        <row r="587">
          <cell r="A587">
            <v>39934</v>
          </cell>
          <cell r="B587">
            <v>415</v>
          </cell>
          <cell r="C587">
            <v>1</v>
          </cell>
          <cell r="D587">
            <v>415</v>
          </cell>
          <cell r="E587">
            <v>1</v>
          </cell>
          <cell r="F587">
            <v>3038.99</v>
          </cell>
        </row>
        <row r="588">
          <cell r="A588">
            <v>39965</v>
          </cell>
          <cell r="B588">
            <v>415</v>
          </cell>
          <cell r="C588">
            <v>1</v>
          </cell>
          <cell r="D588">
            <v>415</v>
          </cell>
          <cell r="E588">
            <v>1</v>
          </cell>
          <cell r="F588">
            <v>3038.99</v>
          </cell>
        </row>
        <row r="589">
          <cell r="A589">
            <v>39995</v>
          </cell>
          <cell r="B589">
            <v>415</v>
          </cell>
          <cell r="C589">
            <v>1</v>
          </cell>
          <cell r="D589">
            <v>415</v>
          </cell>
          <cell r="E589">
            <v>1</v>
          </cell>
          <cell r="F589">
            <v>3038.99</v>
          </cell>
        </row>
        <row r="590">
          <cell r="A590">
            <v>40026</v>
          </cell>
          <cell r="B590">
            <v>415</v>
          </cell>
          <cell r="C590">
            <v>1</v>
          </cell>
          <cell r="D590">
            <v>415</v>
          </cell>
          <cell r="E590">
            <v>1</v>
          </cell>
          <cell r="F590">
            <v>3038.99</v>
          </cell>
        </row>
        <row r="591">
          <cell r="A591">
            <v>40057</v>
          </cell>
          <cell r="B591">
            <v>415</v>
          </cell>
          <cell r="C591">
            <v>1</v>
          </cell>
          <cell r="D591">
            <v>415</v>
          </cell>
          <cell r="E591">
            <v>1</v>
          </cell>
          <cell r="F591">
            <v>3038.99</v>
          </cell>
        </row>
        <row r="592">
          <cell r="A592">
            <v>40087</v>
          </cell>
          <cell r="B592">
            <v>415</v>
          </cell>
          <cell r="C592">
            <v>1</v>
          </cell>
          <cell r="D592">
            <v>415</v>
          </cell>
          <cell r="E592">
            <v>1</v>
          </cell>
          <cell r="F592">
            <v>3038.99</v>
          </cell>
        </row>
        <row r="593">
          <cell r="A593">
            <v>40118</v>
          </cell>
          <cell r="B593">
            <v>415</v>
          </cell>
          <cell r="C593">
            <v>1</v>
          </cell>
          <cell r="D593">
            <v>415</v>
          </cell>
          <cell r="E593">
            <v>1</v>
          </cell>
          <cell r="F593">
            <v>3038.99</v>
          </cell>
        </row>
        <row r="594">
          <cell r="A594">
            <v>40148</v>
          </cell>
          <cell r="B594">
            <v>415</v>
          </cell>
          <cell r="C594">
            <v>1</v>
          </cell>
          <cell r="D594">
            <v>415</v>
          </cell>
          <cell r="E594">
            <v>1</v>
          </cell>
          <cell r="F594">
            <v>3038.99</v>
          </cell>
        </row>
        <row r="595">
          <cell r="A595">
            <v>40179</v>
          </cell>
          <cell r="B595">
            <v>415</v>
          </cell>
          <cell r="C595">
            <v>1</v>
          </cell>
          <cell r="D595">
            <v>415</v>
          </cell>
          <cell r="E595">
            <v>1</v>
          </cell>
          <cell r="F595">
            <v>3038.99</v>
          </cell>
        </row>
        <row r="596">
          <cell r="A596">
            <v>40210</v>
          </cell>
          <cell r="B596">
            <v>415</v>
          </cell>
          <cell r="C596">
            <v>1</v>
          </cell>
          <cell r="D596">
            <v>415</v>
          </cell>
          <cell r="E596">
            <v>1</v>
          </cell>
          <cell r="F596">
            <v>3038.99</v>
          </cell>
        </row>
        <row r="597">
          <cell r="A597">
            <v>40238</v>
          </cell>
          <cell r="B597">
            <v>415</v>
          </cell>
          <cell r="C597">
            <v>1</v>
          </cell>
          <cell r="D597">
            <v>415</v>
          </cell>
          <cell r="E597">
            <v>1</v>
          </cell>
          <cell r="F597">
            <v>3038.99</v>
          </cell>
        </row>
        <row r="598">
          <cell r="A598">
            <v>40269</v>
          </cell>
          <cell r="B598">
            <v>415</v>
          </cell>
          <cell r="C598">
            <v>1</v>
          </cell>
          <cell r="D598">
            <v>415</v>
          </cell>
          <cell r="E598">
            <v>1</v>
          </cell>
          <cell r="F598">
            <v>3038.99</v>
          </cell>
        </row>
        <row r="599">
          <cell r="A599">
            <v>40299</v>
          </cell>
          <cell r="B599">
            <v>415</v>
          </cell>
          <cell r="C599">
            <v>1</v>
          </cell>
          <cell r="D599">
            <v>415</v>
          </cell>
          <cell r="E599">
            <v>1</v>
          </cell>
          <cell r="F599">
            <v>3038.99</v>
          </cell>
        </row>
        <row r="600">
          <cell r="A600">
            <v>40330</v>
          </cell>
          <cell r="B600">
            <v>415</v>
          </cell>
          <cell r="C600">
            <v>1</v>
          </cell>
          <cell r="D600">
            <v>415</v>
          </cell>
          <cell r="E600">
            <v>1</v>
          </cell>
          <cell r="F600">
            <v>3038.99</v>
          </cell>
        </row>
        <row r="601">
          <cell r="A601">
            <v>40360</v>
          </cell>
          <cell r="B601">
            <v>415</v>
          </cell>
          <cell r="C601">
            <v>1</v>
          </cell>
          <cell r="D601">
            <v>415</v>
          </cell>
          <cell r="E601">
            <v>1</v>
          </cell>
          <cell r="F601">
            <v>3038.99</v>
          </cell>
        </row>
        <row r="602">
          <cell r="A602">
            <v>40391</v>
          </cell>
          <cell r="B602">
            <v>415</v>
          </cell>
          <cell r="C602">
            <v>1</v>
          </cell>
          <cell r="D602">
            <v>415</v>
          </cell>
          <cell r="E602">
            <v>1</v>
          </cell>
          <cell r="F602">
            <v>3038.99</v>
          </cell>
        </row>
        <row r="603">
          <cell r="A603">
            <v>40422</v>
          </cell>
          <cell r="B603">
            <v>415</v>
          </cell>
          <cell r="C603">
            <v>1</v>
          </cell>
          <cell r="D603">
            <v>415</v>
          </cell>
          <cell r="E603">
            <v>1</v>
          </cell>
          <cell r="F603">
            <v>3038.99</v>
          </cell>
        </row>
        <row r="604">
          <cell r="A604">
            <v>40452</v>
          </cell>
          <cell r="B604">
            <v>415</v>
          </cell>
          <cell r="C604">
            <v>1</v>
          </cell>
          <cell r="D604">
            <v>415</v>
          </cell>
          <cell r="E604">
            <v>1</v>
          </cell>
          <cell r="F604">
            <v>3038.99</v>
          </cell>
        </row>
        <row r="605">
          <cell r="A605">
            <v>40483</v>
          </cell>
          <cell r="B605">
            <v>415</v>
          </cell>
          <cell r="C605">
            <v>1</v>
          </cell>
          <cell r="D605">
            <v>415</v>
          </cell>
          <cell r="E605">
            <v>1</v>
          </cell>
          <cell r="F605">
            <v>3038.99</v>
          </cell>
        </row>
        <row r="606">
          <cell r="A606">
            <v>40513</v>
          </cell>
          <cell r="B606">
            <v>415</v>
          </cell>
          <cell r="C606">
            <v>1</v>
          </cell>
          <cell r="D606">
            <v>415</v>
          </cell>
          <cell r="E606">
            <v>1</v>
          </cell>
          <cell r="F606">
            <v>3038.99</v>
          </cell>
        </row>
        <row r="607">
          <cell r="A607">
            <v>40544</v>
          </cell>
          <cell r="B607">
            <v>415</v>
          </cell>
          <cell r="C607">
            <v>1</v>
          </cell>
          <cell r="D607">
            <v>415</v>
          </cell>
          <cell r="E607">
            <v>1</v>
          </cell>
          <cell r="F607">
            <v>3038.99</v>
          </cell>
        </row>
        <row r="608">
          <cell r="A608">
            <v>40575</v>
          </cell>
          <cell r="B608">
            <v>415</v>
          </cell>
          <cell r="C608">
            <v>1</v>
          </cell>
          <cell r="D608">
            <v>415</v>
          </cell>
          <cell r="E608">
            <v>1</v>
          </cell>
          <cell r="F608">
            <v>3038.99</v>
          </cell>
        </row>
        <row r="609">
          <cell r="A609">
            <v>40603</v>
          </cell>
          <cell r="B609">
            <v>415</v>
          </cell>
          <cell r="C609">
            <v>1</v>
          </cell>
          <cell r="D609">
            <v>415</v>
          </cell>
          <cell r="E609">
            <v>1</v>
          </cell>
          <cell r="F609">
            <v>3038.99</v>
          </cell>
        </row>
        <row r="610">
          <cell r="A610">
            <v>40634</v>
          </cell>
          <cell r="B610">
            <v>415</v>
          </cell>
          <cell r="C610">
            <v>1</v>
          </cell>
          <cell r="D610">
            <v>415</v>
          </cell>
          <cell r="E610">
            <v>1</v>
          </cell>
          <cell r="F610">
            <v>3038.99</v>
          </cell>
        </row>
        <row r="611">
          <cell r="A611">
            <v>40664</v>
          </cell>
          <cell r="B611">
            <v>415</v>
          </cell>
          <cell r="C611">
            <v>1</v>
          </cell>
          <cell r="D611">
            <v>415</v>
          </cell>
          <cell r="E611">
            <v>1</v>
          </cell>
          <cell r="F611">
            <v>3038.99</v>
          </cell>
        </row>
        <row r="612">
          <cell r="A612">
            <v>40695</v>
          </cell>
          <cell r="B612">
            <v>415</v>
          </cell>
          <cell r="C612">
            <v>1</v>
          </cell>
          <cell r="D612">
            <v>415</v>
          </cell>
          <cell r="E612">
            <v>1</v>
          </cell>
          <cell r="F612">
            <v>3038.99</v>
          </cell>
        </row>
        <row r="613">
          <cell r="A613">
            <v>40725</v>
          </cell>
          <cell r="B613">
            <v>415</v>
          </cell>
          <cell r="C613">
            <v>1</v>
          </cell>
          <cell r="D613">
            <v>415</v>
          </cell>
          <cell r="E613">
            <v>1</v>
          </cell>
          <cell r="F613">
            <v>3038.99</v>
          </cell>
        </row>
        <row r="614">
          <cell r="A614">
            <v>40756</v>
          </cell>
          <cell r="B614">
            <v>415</v>
          </cell>
          <cell r="C614">
            <v>1</v>
          </cell>
          <cell r="D614">
            <v>415</v>
          </cell>
          <cell r="E614">
            <v>1</v>
          </cell>
          <cell r="F614">
            <v>3038.99</v>
          </cell>
        </row>
        <row r="615">
          <cell r="A615">
            <v>40787</v>
          </cell>
          <cell r="B615">
            <v>415</v>
          </cell>
          <cell r="C615">
            <v>1</v>
          </cell>
          <cell r="D615">
            <v>415</v>
          </cell>
          <cell r="E615">
            <v>1</v>
          </cell>
          <cell r="F615">
            <v>3038.99</v>
          </cell>
        </row>
        <row r="616">
          <cell r="A616">
            <v>40817</v>
          </cell>
          <cell r="B616">
            <v>415</v>
          </cell>
          <cell r="C616">
            <v>1</v>
          </cell>
          <cell r="D616">
            <v>415</v>
          </cell>
          <cell r="E616">
            <v>1</v>
          </cell>
          <cell r="F616">
            <v>3038.99</v>
          </cell>
        </row>
        <row r="617">
          <cell r="A617">
            <v>40848</v>
          </cell>
          <cell r="B617">
            <v>415</v>
          </cell>
          <cell r="C617">
            <v>1</v>
          </cell>
          <cell r="D617">
            <v>415</v>
          </cell>
          <cell r="E617">
            <v>1</v>
          </cell>
          <cell r="F617">
            <v>3038.99</v>
          </cell>
        </row>
        <row r="618">
          <cell r="A618">
            <v>40878</v>
          </cell>
          <cell r="B618">
            <v>415</v>
          </cell>
          <cell r="C618">
            <v>1</v>
          </cell>
          <cell r="D618">
            <v>415</v>
          </cell>
          <cell r="E618">
            <v>1</v>
          </cell>
          <cell r="F618">
            <v>3038.99</v>
          </cell>
        </row>
        <row r="619">
          <cell r="A619">
            <v>40909</v>
          </cell>
          <cell r="B619">
            <v>415</v>
          </cell>
          <cell r="C619">
            <v>1</v>
          </cell>
          <cell r="D619">
            <v>415</v>
          </cell>
          <cell r="E619">
            <v>1</v>
          </cell>
          <cell r="F619">
            <v>3038.99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BA218"/>
  <sheetViews>
    <sheetView tabSelected="1" zoomScale="75" zoomScaleNormal="75" workbookViewId="0" topLeftCell="A1">
      <selection activeCell="B19" sqref="B19:D19"/>
    </sheetView>
  </sheetViews>
  <sheetFormatPr defaultColWidth="8.796875" defaultRowHeight="15.75"/>
  <cols>
    <col min="1" max="1" width="15.3984375" style="1" customWidth="1"/>
    <col min="2" max="2" width="18" style="1" customWidth="1"/>
    <col min="3" max="3" width="15.09765625" style="1" customWidth="1"/>
    <col min="4" max="4" width="16.09765625" style="1" customWidth="1"/>
    <col min="5" max="5" width="17.59765625" style="1" customWidth="1"/>
    <col min="6" max="6" width="16.296875" style="1" customWidth="1"/>
    <col min="7" max="7" width="14.8984375" style="1" customWidth="1"/>
    <col min="8" max="8" width="13.19921875" style="1" customWidth="1"/>
    <col min="9" max="9" width="12.3984375" style="1" customWidth="1"/>
    <col min="10" max="10" width="8.796875" style="62" customWidth="1"/>
    <col min="11" max="11" width="9" style="44" bestFit="1" customWidth="1"/>
    <col min="12" max="12" width="12" style="44" bestFit="1" customWidth="1"/>
    <col min="13" max="13" width="11.8984375" style="44" bestFit="1" customWidth="1"/>
    <col min="14" max="14" width="11.69921875" style="44" customWidth="1"/>
    <col min="15" max="15" width="10.8984375" style="44" customWidth="1"/>
    <col min="16" max="16" width="11.09765625" style="44" customWidth="1"/>
    <col min="17" max="17" width="13.59765625" style="44" customWidth="1"/>
    <col min="18" max="18" width="12.5" style="44" customWidth="1"/>
    <col min="19" max="53" width="8.796875" style="44" customWidth="1"/>
    <col min="54" max="16384" width="8.796875" style="1" customWidth="1"/>
  </cols>
  <sheetData>
    <row r="1" spans="1:23" ht="20.25" thickBot="1">
      <c r="A1" s="96" t="s">
        <v>19</v>
      </c>
      <c r="B1" s="97"/>
      <c r="C1" s="98"/>
      <c r="K1" s="45">
        <f>IF(A9="","",_XLL.DATAM(A9,61))</f>
        <v>39630</v>
      </c>
      <c r="L1" s="46">
        <f>C6+120</f>
        <v>37377</v>
      </c>
      <c r="M1" s="44">
        <f>DAY(C6)</f>
        <v>1</v>
      </c>
      <c r="N1" s="44">
        <f>MONTH(C6)</f>
        <v>1</v>
      </c>
      <c r="O1" s="44">
        <f>YEAR(C6)</f>
        <v>2002</v>
      </c>
      <c r="T1" s="44">
        <v>1</v>
      </c>
      <c r="U1" s="44">
        <v>31</v>
      </c>
      <c r="W1" s="44">
        <f>HLOOKUP(T2,M5:R7,3,FALSE)</f>
        <v>2002</v>
      </c>
    </row>
    <row r="2" spans="1:23" ht="16.5">
      <c r="A2" s="99" t="s">
        <v>12</v>
      </c>
      <c r="B2" s="100"/>
      <c r="C2" s="54" t="e">
        <f ca="1">_XLL.FIMMÊS(TODAY(),-1)+1</f>
        <v>#NAME?</v>
      </c>
      <c r="D2" s="7" t="s">
        <v>15</v>
      </c>
      <c r="K2" s="45">
        <f>IF(A10="","",_XLL.DATAM(A10,60))</f>
      </c>
      <c r="M2" s="46">
        <f>C6-M1+1</f>
        <v>37257</v>
      </c>
      <c r="N2" s="46">
        <f>_XLL.DATAM(M2,1)</f>
        <v>37288</v>
      </c>
      <c r="O2" s="46">
        <f>_XLL.DATAM(N2,1)</f>
        <v>37316</v>
      </c>
      <c r="P2" s="46">
        <f>_XLL.DATAM(O2,1)</f>
        <v>37347</v>
      </c>
      <c r="Q2" s="46">
        <f>_XLL.DATAM(P2,1)</f>
        <v>37377</v>
      </c>
      <c r="R2" s="46">
        <f>_XLL.DATAM(Q2,1)</f>
        <v>37408</v>
      </c>
      <c r="T2" s="44">
        <v>2</v>
      </c>
      <c r="U2" s="44">
        <f>IF(W4=0,29,28)</f>
        <v>28</v>
      </c>
      <c r="W2" s="44">
        <f>W1/4</f>
        <v>500.5</v>
      </c>
    </row>
    <row r="3" spans="1:23" ht="16.5">
      <c r="A3" s="103" t="s">
        <v>8</v>
      </c>
      <c r="B3" s="104"/>
      <c r="C3" s="55" t="e">
        <f ca="1">_XLL.FIMMÊS(TODAY(),-1)+1</f>
        <v>#NAME?</v>
      </c>
      <c r="D3" s="7" t="s">
        <v>17</v>
      </c>
      <c r="K3" s="45">
        <f>IF(A11="","",_XLL.DATAM(A11,60))</f>
      </c>
      <c r="M3" s="44">
        <f>DAY(L1)</f>
        <v>1</v>
      </c>
      <c r="T3" s="44">
        <v>3</v>
      </c>
      <c r="U3" s="44">
        <v>31</v>
      </c>
      <c r="W3" s="44">
        <f>ROUNDDOWN(W1/4,0)</f>
        <v>500</v>
      </c>
    </row>
    <row r="4" spans="1:23" ht="16.5">
      <c r="A4" s="103" t="s">
        <v>9</v>
      </c>
      <c r="B4" s="104"/>
      <c r="C4" s="56">
        <v>0.01</v>
      </c>
      <c r="D4" s="7" t="s">
        <v>18</v>
      </c>
      <c r="K4" s="45">
        <f>IF(A12="","",_XLL.DATAM(A12,60))</f>
      </c>
      <c r="M4" s="46">
        <f>L1-M3+1</f>
        <v>37377</v>
      </c>
      <c r="T4" s="44">
        <v>4</v>
      </c>
      <c r="U4" s="44">
        <v>30</v>
      </c>
      <c r="W4" s="44">
        <f>W2-W3</f>
        <v>0.5</v>
      </c>
    </row>
    <row r="5" spans="1:21" ht="16.5">
      <c r="A5" s="103" t="s">
        <v>7</v>
      </c>
      <c r="B5" s="104"/>
      <c r="C5" s="58" t="e">
        <f ca="1">_XLL.FIMMÊS(TODAY(),-1)+1</f>
        <v>#NAME?</v>
      </c>
      <c r="D5" s="7" t="s">
        <v>16</v>
      </c>
      <c r="K5" s="45">
        <f>IF(A13="","",_XLL.DATAM(A13,60))</f>
      </c>
      <c r="M5" s="47">
        <f aca="true" t="shared" si="0" ref="M5:R5">MONTH(M6)</f>
        <v>1</v>
      </c>
      <c r="N5" s="47">
        <f t="shared" si="0"/>
        <v>2</v>
      </c>
      <c r="O5" s="47">
        <f t="shared" si="0"/>
        <v>3</v>
      </c>
      <c r="P5" s="47">
        <f t="shared" si="0"/>
        <v>4</v>
      </c>
      <c r="Q5" s="47">
        <f t="shared" si="0"/>
        <v>5</v>
      </c>
      <c r="R5" s="47">
        <f t="shared" si="0"/>
        <v>6</v>
      </c>
      <c r="T5" s="44">
        <v>5</v>
      </c>
      <c r="U5" s="44">
        <v>31</v>
      </c>
    </row>
    <row r="6" spans="1:21" ht="17.25" thickBot="1">
      <c r="A6" s="101" t="s">
        <v>13</v>
      </c>
      <c r="B6" s="102"/>
      <c r="C6" s="57">
        <v>37257</v>
      </c>
      <c r="D6" s="7" t="s">
        <v>14</v>
      </c>
      <c r="M6" s="46">
        <f aca="true" t="shared" si="1" ref="M6:R6">M2</f>
        <v>37257</v>
      </c>
      <c r="N6" s="46">
        <f t="shared" si="1"/>
        <v>37288</v>
      </c>
      <c r="O6" s="46">
        <f t="shared" si="1"/>
        <v>37316</v>
      </c>
      <c r="P6" s="46">
        <f t="shared" si="1"/>
        <v>37347</v>
      </c>
      <c r="Q6" s="46">
        <f t="shared" si="1"/>
        <v>37377</v>
      </c>
      <c r="R6" s="46">
        <f t="shared" si="1"/>
        <v>37408</v>
      </c>
      <c r="T6" s="44">
        <v>6</v>
      </c>
      <c r="U6" s="44">
        <v>30</v>
      </c>
    </row>
    <row r="7" spans="1:21" ht="17.25" thickBot="1">
      <c r="A7" s="84" t="s">
        <v>20</v>
      </c>
      <c r="B7" s="85"/>
      <c r="C7" s="86"/>
      <c r="D7" s="8"/>
      <c r="M7" s="44">
        <f aca="true" t="shared" si="2" ref="M7:R7">YEAR(M6)</f>
        <v>2002</v>
      </c>
      <c r="N7" s="44">
        <f t="shared" si="2"/>
        <v>2002</v>
      </c>
      <c r="O7" s="44">
        <f t="shared" si="2"/>
        <v>2002</v>
      </c>
      <c r="P7" s="44">
        <f t="shared" si="2"/>
        <v>2002</v>
      </c>
      <c r="Q7" s="44">
        <f t="shared" si="2"/>
        <v>2002</v>
      </c>
      <c r="R7" s="44">
        <f t="shared" si="2"/>
        <v>2002</v>
      </c>
      <c r="T7" s="44">
        <v>7</v>
      </c>
      <c r="U7" s="44">
        <v>31</v>
      </c>
    </row>
    <row r="8" spans="1:53" s="12" customFormat="1" ht="16.5">
      <c r="A8" s="15" t="s">
        <v>21</v>
      </c>
      <c r="B8" s="15" t="s">
        <v>22</v>
      </c>
      <c r="C8" s="16" t="s">
        <v>23</v>
      </c>
      <c r="D8" s="52">
        <v>120</v>
      </c>
      <c r="E8" s="53">
        <f>D8+C6</f>
        <v>37377</v>
      </c>
      <c r="J8" s="77"/>
      <c r="K8" s="48"/>
      <c r="L8" s="48"/>
      <c r="M8" s="48">
        <f>VLOOKUP(M5,$T$1:$U$12,2,FALSE)-M1+1</f>
        <v>31</v>
      </c>
      <c r="N8" s="48">
        <f>VLOOKUP(N5,$T$1:$U$12,2,FALSE)</f>
        <v>28</v>
      </c>
      <c r="O8" s="48">
        <f>VLOOKUP(O5,$T$1:$U$12,2,FALSE)</f>
        <v>31</v>
      </c>
      <c r="P8" s="48">
        <f>VLOOKUP(P5,$T$1:$U$12,2,FALSE)</f>
        <v>30</v>
      </c>
      <c r="Q8" s="48">
        <f>VLOOKUP(Q5,$T$1:$U$12,2,FALSE)</f>
        <v>31</v>
      </c>
      <c r="R8" s="48">
        <f>VLOOKUP(R5,$T$1:$U$12,2,FALSE)</f>
        <v>30</v>
      </c>
      <c r="S8" s="48"/>
      <c r="T8" s="44">
        <v>8</v>
      </c>
      <c r="U8" s="44">
        <v>31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1:53" s="12" customFormat="1" ht="16.5">
      <c r="A9" s="10">
        <v>37773</v>
      </c>
      <c r="B9" s="14">
        <v>1200</v>
      </c>
      <c r="C9" s="13" t="e">
        <f>IF(K1&lt;$C$2,"PRESCRITO","OK")</f>
        <v>#NAME?</v>
      </c>
      <c r="D9" s="61" t="e">
        <f>IF(C9="PRESCRITO","As diferenças acaso devidas encontram-se prescritas",IF(A9&gt;E8,"","Solicitar Hiscre Detalhado do Benefício ao INSS"))</f>
        <v>#NAME?</v>
      </c>
      <c r="J9" s="77"/>
      <c r="K9" s="48"/>
      <c r="L9" s="48"/>
      <c r="M9" s="48">
        <f>M8</f>
        <v>31</v>
      </c>
      <c r="N9" s="48">
        <f>N8</f>
        <v>28</v>
      </c>
      <c r="O9" s="48">
        <f>O8</f>
        <v>31</v>
      </c>
      <c r="P9" s="48">
        <f>IF(P10&gt;=120,120-O10,P8)</f>
        <v>30</v>
      </c>
      <c r="Q9" s="48">
        <f>IF(P10&gt;=120,0,120-P10)</f>
        <v>0</v>
      </c>
      <c r="R9" s="48"/>
      <c r="S9" s="48"/>
      <c r="T9" s="44">
        <v>9</v>
      </c>
      <c r="U9" s="44">
        <v>30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s="12" customFormat="1" ht="16.5">
      <c r="A10" s="10"/>
      <c r="B10" s="14"/>
      <c r="C10" s="13" t="e">
        <f>IF(K2&lt;$C$2,"PRESCRITO","OK")</f>
        <v>#NAME?</v>
      </c>
      <c r="J10" s="77"/>
      <c r="K10" s="48"/>
      <c r="L10" s="48"/>
      <c r="M10" s="48">
        <f>M8</f>
        <v>31</v>
      </c>
      <c r="N10" s="48">
        <f>N8+M10</f>
        <v>59</v>
      </c>
      <c r="O10" s="48">
        <f>O8+N10</f>
        <v>90</v>
      </c>
      <c r="P10" s="48">
        <f>O10+P8</f>
        <v>120</v>
      </c>
      <c r="Q10" s="48">
        <f>P10+Q9</f>
        <v>120</v>
      </c>
      <c r="R10" s="48"/>
      <c r="S10" s="48"/>
      <c r="T10" s="44">
        <v>10</v>
      </c>
      <c r="U10" s="44">
        <v>31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s="12" customFormat="1" ht="16.5">
      <c r="A11" s="10"/>
      <c r="B11" s="14"/>
      <c r="C11" s="13" t="e">
        <f>IF(K3&lt;$C$2,"PRESCRITO","OK")</f>
        <v>#NAME?</v>
      </c>
      <c r="J11" s="77"/>
      <c r="K11" s="48"/>
      <c r="L11" s="48"/>
      <c r="M11" s="48">
        <f>YEAR(M6)</f>
        <v>2002</v>
      </c>
      <c r="N11" s="48">
        <f>IF(M11=M12,4,N19)</f>
        <v>4</v>
      </c>
      <c r="O11" s="48"/>
      <c r="P11" s="48"/>
      <c r="Q11" s="48"/>
      <c r="R11" s="48"/>
      <c r="S11" s="48"/>
      <c r="T11" s="44">
        <v>11</v>
      </c>
      <c r="U11" s="44">
        <v>30</v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21" ht="16.5">
      <c r="A12" s="10"/>
      <c r="B12" s="14"/>
      <c r="C12" s="13" t="e">
        <f>IF(K4&lt;$C$2,"PRESCRITO","OK")</f>
        <v>#NAME?</v>
      </c>
      <c r="M12" s="48">
        <f>IF(Q9=0,YEAR(P6),YEAR(Q6))</f>
        <v>2002</v>
      </c>
      <c r="N12" s="48">
        <f>O19</f>
        <v>4</v>
      </c>
      <c r="T12" s="44">
        <v>12</v>
      </c>
      <c r="U12" s="44">
        <v>31</v>
      </c>
    </row>
    <row r="13" spans="1:13" ht="16.5">
      <c r="A13" s="10"/>
      <c r="B13" s="14"/>
      <c r="C13" s="13" t="e">
        <f>IF(K5&lt;$C$2,"PRESCRITO","OK")</f>
        <v>#NAME?</v>
      </c>
      <c r="M13" s="44">
        <f>IF(M11=M12,M11,M12)</f>
        <v>2002</v>
      </c>
    </row>
    <row r="14" spans="3:13" ht="16.5">
      <c r="C14" s="9"/>
      <c r="M14" s="47">
        <f>IF(M13&lt;&gt;M11,1,0)</f>
        <v>0</v>
      </c>
    </row>
    <row r="15" spans="1:14" ht="16.5">
      <c r="A15" s="2" t="s">
        <v>0</v>
      </c>
      <c r="M15" s="44">
        <v>9</v>
      </c>
      <c r="N15" s="44">
        <f>IF(AND($M$5=9,$M$1&lt;=15),4,IF(AND($M$5=9,$M$1&gt;15),3,0))</f>
        <v>0</v>
      </c>
    </row>
    <row r="16" spans="1:14" ht="16.5">
      <c r="A16" s="2" t="s">
        <v>11</v>
      </c>
      <c r="M16" s="44">
        <v>10</v>
      </c>
      <c r="N16" s="44">
        <f>IF(AND($M$5=10,$M$1&lt;=15),3,IF(AND($M$5=10,$M$1&gt;15),2,0))</f>
        <v>0</v>
      </c>
    </row>
    <row r="17" spans="1:14" ht="16.5">
      <c r="A17" s="2" t="s">
        <v>1</v>
      </c>
      <c r="M17" s="44">
        <v>11</v>
      </c>
      <c r="N17" s="44">
        <f>IF(AND($M$5=11,$M$1&lt;=15),2,IF(AND($M$5=11,$M$1&gt;15),1,0))</f>
        <v>0</v>
      </c>
    </row>
    <row r="18" spans="13:14" ht="15.75">
      <c r="M18" s="44">
        <v>12</v>
      </c>
      <c r="N18" s="44">
        <f>IF(AND($M$5=12,$M$1&lt;=15),1,IF(AND($M$5=9,$M$1&gt;12),0,0))</f>
        <v>0</v>
      </c>
    </row>
    <row r="19" spans="1:15" ht="16.5">
      <c r="A19" s="2" t="s">
        <v>2</v>
      </c>
      <c r="B19" s="87" t="s">
        <v>59</v>
      </c>
      <c r="C19" s="87"/>
      <c r="D19" s="87"/>
      <c r="F19" s="2" t="s">
        <v>61</v>
      </c>
      <c r="G19" s="60" t="e">
        <f>C3</f>
        <v>#NAME?</v>
      </c>
      <c r="M19" s="63"/>
      <c r="N19" s="44">
        <f>SUM(N15:N18)</f>
        <v>0</v>
      </c>
      <c r="O19" s="44">
        <f>4-N19</f>
        <v>4</v>
      </c>
    </row>
    <row r="20" spans="1:7" ht="16.5">
      <c r="A20" s="2" t="s">
        <v>3</v>
      </c>
      <c r="B20" s="87" t="s">
        <v>60</v>
      </c>
      <c r="C20" s="87"/>
      <c r="D20" s="87"/>
      <c r="F20" s="2" t="s">
        <v>9</v>
      </c>
      <c r="G20" s="59">
        <f>C4</f>
        <v>0.01</v>
      </c>
    </row>
    <row r="21" spans="1:7" ht="16.5">
      <c r="A21" s="2" t="s">
        <v>4</v>
      </c>
      <c r="B21" s="2" t="s">
        <v>6</v>
      </c>
      <c r="C21" s="2"/>
      <c r="D21" s="3"/>
      <c r="F21" s="2" t="s">
        <v>62</v>
      </c>
      <c r="G21" s="60" t="e">
        <f>C5</f>
        <v>#NAME?</v>
      </c>
    </row>
    <row r="22" ht="15.75">
      <c r="D22" s="3"/>
    </row>
    <row r="23" spans="1:7" ht="16.5">
      <c r="A23" s="2" t="s">
        <v>5</v>
      </c>
      <c r="B23" s="4" t="str">
        <f>B20</f>
        <v>VILMA SOARES DE SANTANA</v>
      </c>
      <c r="C23" s="4"/>
      <c r="D23" s="3"/>
      <c r="F23" s="2"/>
      <c r="G23" s="51"/>
    </row>
    <row r="24" spans="1:4" ht="17.25" thickBot="1">
      <c r="A24" s="2"/>
      <c r="B24" s="4"/>
      <c r="C24" s="4"/>
      <c r="D24" s="3"/>
    </row>
    <row r="25" spans="1:9" ht="20.25" thickBot="1">
      <c r="A25" s="81" t="s">
        <v>26</v>
      </c>
      <c r="B25" s="82"/>
      <c r="C25" s="82"/>
      <c r="D25" s="82"/>
      <c r="E25" s="82"/>
      <c r="F25" s="82"/>
      <c r="G25" s="82"/>
      <c r="H25" s="82"/>
      <c r="I25" s="83"/>
    </row>
    <row r="26" spans="1:53" s="17" customFormat="1" ht="33.75" thickBot="1">
      <c r="A26" s="18" t="s">
        <v>24</v>
      </c>
      <c r="B26" s="18" t="s">
        <v>58</v>
      </c>
      <c r="C26" s="18" t="s">
        <v>25</v>
      </c>
      <c r="D26" s="18" t="s">
        <v>26</v>
      </c>
      <c r="E26" s="18" t="s">
        <v>40</v>
      </c>
      <c r="F26" s="18" t="s">
        <v>10</v>
      </c>
      <c r="G26" s="18" t="s">
        <v>41</v>
      </c>
      <c r="H26" s="18" t="s">
        <v>42</v>
      </c>
      <c r="I26" s="18" t="s">
        <v>43</v>
      </c>
      <c r="J26" s="78"/>
      <c r="K26" s="49"/>
      <c r="L26" s="49"/>
      <c r="M26" s="49"/>
      <c r="N26" s="49"/>
      <c r="O26" s="49"/>
      <c r="P26" s="64" t="s">
        <v>49</v>
      </c>
      <c r="Q26" s="49"/>
      <c r="R26" s="49" t="s">
        <v>52</v>
      </c>
      <c r="S26" s="49" t="s">
        <v>53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ht="16.5">
      <c r="A27" s="23">
        <v>35796</v>
      </c>
      <c r="B27" s="24">
        <f>VLOOKUP(K27,'[1]TAB. SAL. MÍN.'!$A$415:$F$1073,4,FALSE)</f>
        <v>120</v>
      </c>
      <c r="C27" s="42">
        <f>IF(AND(K27&gt;=$M$6,K27&lt;=$M$4),HLOOKUP(A27,$M$6:$Q$10,4,FALSE),0)</f>
        <v>0</v>
      </c>
      <c r="D27" s="28">
        <f>IF(C27=0,"",ROUND(B27*(C27+J27)/30,2))</f>
      </c>
      <c r="E27" s="29" t="e">
        <f>VLOOKUP(K27,'[1]TAB. PREVIDENCIÁRIA'!$A$1:$D$2558,4,FALSE)/VLOOKUP($C$5,'[1]TAB. PREVIDENCIÁRIA'!$A$298:$D$2558,4,FALSE)</f>
        <v>#NAME?</v>
      </c>
      <c r="F27" s="28">
        <f>IF(D27="","",ROUND(D27*E27,2))</f>
      </c>
      <c r="G27" s="30" t="e">
        <f aca="true" t="shared" si="3" ref="G27:G38">IF(K27&lt;$C$3,DAYS360($C$3,$C$5)/30*$C$4,DAYS360(K27,$C$5)/30*$C$4)</f>
        <v>#NAME?</v>
      </c>
      <c r="H27" s="28">
        <f>IF(F27="","",ROUND(F27*G27,2))</f>
      </c>
      <c r="I27" s="31">
        <f>IF(H27="","",F27+H27)</f>
      </c>
      <c r="J27" s="62">
        <v>-1</v>
      </c>
      <c r="K27" s="50">
        <f>A27</f>
        <v>35796</v>
      </c>
      <c r="L27" s="44">
        <v>31</v>
      </c>
      <c r="M27" s="65"/>
      <c r="N27" s="66">
        <f>IF(D27="",0,B27)</f>
        <v>0</v>
      </c>
      <c r="P27" s="80">
        <f>IF(I27="","",1)</f>
      </c>
      <c r="R27" s="44">
        <f>IF(I27="","",E27)</f>
      </c>
      <c r="S27" s="44">
        <f>IF(I27="","",G27)</f>
      </c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6.5">
      <c r="A28" s="20">
        <v>35827</v>
      </c>
      <c r="B28" s="22">
        <f>VLOOKUP(K28,'[1]TAB. SAL. MÍN.'!$A$415:$F$1073,4,FALSE)</f>
        <v>120</v>
      </c>
      <c r="C28" s="42">
        <f aca="true" t="shared" si="4" ref="C28:C90">IF(AND(K28&gt;=$M$6,K28&lt;=$M$4),HLOOKUP(A28,$M$6:$Q$10,4,FALSE),0)</f>
        <v>0</v>
      </c>
      <c r="D28" s="28">
        <f aca="true" t="shared" si="5" ref="D28:D38">IF(C28=0,"",ROUND(B28*(C28+J28)/30,2))</f>
      </c>
      <c r="E28" s="26" t="e">
        <f>VLOOKUP(K28,'[1]TAB. PREVIDENCIÁRIA'!$A$298:$D$2558,4,FALSE)/VLOOKUP($C$5,'[1]TAB. PREVIDENCIÁRIA'!$A$298:$D$2558,4,FALSE)</f>
        <v>#NAME?</v>
      </c>
      <c r="F28" s="25">
        <f aca="true" t="shared" si="6" ref="F28:F91">IF(D28="","",ROUND(D28*E28,2))</f>
      </c>
      <c r="G28" s="27" t="e">
        <f t="shared" si="3"/>
        <v>#NAME?</v>
      </c>
      <c r="H28" s="25">
        <f aca="true" t="shared" si="7" ref="H28:H91">IF(F28="","",ROUND(F28*G28,2))</f>
      </c>
      <c r="I28" s="5">
        <f aca="true" t="shared" si="8" ref="I28:I91">IF(H28="","",F28+H28)</f>
      </c>
      <c r="J28" s="62">
        <v>2</v>
      </c>
      <c r="K28" s="50">
        <f aca="true" t="shared" si="9" ref="K28:K90">A28</f>
        <v>35827</v>
      </c>
      <c r="L28" s="44">
        <v>28</v>
      </c>
      <c r="M28" s="65"/>
      <c r="N28" s="66">
        <f aca="true" t="shared" si="10" ref="N28:N91">IF(D28="",0,B28)</f>
        <v>0</v>
      </c>
      <c r="P28" s="67">
        <f aca="true" t="shared" si="11" ref="P28:P91">IF(I28="","",1)</f>
      </c>
      <c r="R28" s="44">
        <f aca="true" t="shared" si="12" ref="R28:R91">IF(I28="","",E28)</f>
      </c>
      <c r="S28" s="44">
        <f aca="true" t="shared" si="13" ref="S28:S91">IF(I28="","",G28)</f>
      </c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20">
        <v>35855</v>
      </c>
      <c r="B29" s="22">
        <f>VLOOKUP(K29,'[1]TAB. SAL. MÍN.'!$A$415:$F$1073,4,FALSE)</f>
        <v>120</v>
      </c>
      <c r="C29" s="42">
        <f t="shared" si="4"/>
        <v>0</v>
      </c>
      <c r="D29" s="28">
        <f t="shared" si="5"/>
      </c>
      <c r="E29" s="26" t="e">
        <f>VLOOKUP(K29,'[1]TAB. PREVIDENCIÁRIA'!$A$298:$D$2558,4,FALSE)/VLOOKUP($C$5,'[1]TAB. PREVIDENCIÁRIA'!$A$298:$D$2558,4,FALSE)</f>
        <v>#NAME?</v>
      </c>
      <c r="F29" s="25">
        <f t="shared" si="6"/>
      </c>
      <c r="G29" s="27" t="e">
        <f t="shared" si="3"/>
        <v>#NAME?</v>
      </c>
      <c r="H29" s="25">
        <f t="shared" si="7"/>
      </c>
      <c r="I29" s="5">
        <f t="shared" si="8"/>
      </c>
      <c r="J29" s="62">
        <v>-1</v>
      </c>
      <c r="K29" s="50">
        <f t="shared" si="9"/>
        <v>35855</v>
      </c>
      <c r="L29" s="44">
        <v>31</v>
      </c>
      <c r="M29" s="65"/>
      <c r="N29" s="66">
        <f t="shared" si="10"/>
        <v>0</v>
      </c>
      <c r="P29" s="67">
        <f t="shared" si="11"/>
      </c>
      <c r="R29" s="44">
        <f t="shared" si="12"/>
      </c>
      <c r="S29" s="44">
        <f t="shared" si="13"/>
      </c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20">
        <v>35886</v>
      </c>
      <c r="B30" s="22">
        <f>VLOOKUP(K30,'[1]TAB. SAL. MÍN.'!$A$415:$F$1073,4,FALSE)</f>
        <v>120</v>
      </c>
      <c r="C30" s="42">
        <f t="shared" si="4"/>
        <v>0</v>
      </c>
      <c r="D30" s="28">
        <f t="shared" si="5"/>
      </c>
      <c r="E30" s="26" t="e">
        <f>VLOOKUP(K30,'[1]TAB. PREVIDENCIÁRIA'!$A$298:$D$2558,4,FALSE)/VLOOKUP($C$5,'[1]TAB. PREVIDENCIÁRIA'!$A$298:$D$2558,4,FALSE)</f>
        <v>#NAME?</v>
      </c>
      <c r="F30" s="25">
        <f t="shared" si="6"/>
      </c>
      <c r="G30" s="27" t="e">
        <f t="shared" si="3"/>
        <v>#NAME?</v>
      </c>
      <c r="H30" s="25">
        <f t="shared" si="7"/>
      </c>
      <c r="I30" s="5">
        <f t="shared" si="8"/>
      </c>
      <c r="J30" s="62">
        <v>0</v>
      </c>
      <c r="K30" s="50">
        <f t="shared" si="9"/>
        <v>35886</v>
      </c>
      <c r="L30" s="44">
        <v>30</v>
      </c>
      <c r="M30" s="65"/>
      <c r="N30" s="66">
        <f t="shared" si="10"/>
        <v>0</v>
      </c>
      <c r="P30" s="67">
        <f t="shared" si="11"/>
      </c>
      <c r="R30" s="44">
        <f t="shared" si="12"/>
      </c>
      <c r="S30" s="44">
        <f t="shared" si="13"/>
      </c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20">
        <v>35916</v>
      </c>
      <c r="B31" s="22">
        <f>VLOOKUP(K31,'[1]TAB. SAL. MÍN.'!$A$415:$F$1073,4,FALSE)</f>
        <v>130</v>
      </c>
      <c r="C31" s="42">
        <f t="shared" si="4"/>
        <v>0</v>
      </c>
      <c r="D31" s="28">
        <f t="shared" si="5"/>
      </c>
      <c r="E31" s="26" t="e">
        <f>VLOOKUP(K31,'[1]TAB. PREVIDENCIÁRIA'!$A$298:$D$2558,4,FALSE)/VLOOKUP($C$5,'[1]TAB. PREVIDENCIÁRIA'!$A$298:$D$2558,4,FALSE)</f>
        <v>#NAME?</v>
      </c>
      <c r="F31" s="25">
        <f t="shared" si="6"/>
      </c>
      <c r="G31" s="27" t="e">
        <f t="shared" si="3"/>
        <v>#NAME?</v>
      </c>
      <c r="H31" s="25">
        <f t="shared" si="7"/>
      </c>
      <c r="I31" s="5">
        <f t="shared" si="8"/>
      </c>
      <c r="J31" s="62">
        <v>-1</v>
      </c>
      <c r="K31" s="50">
        <f t="shared" si="9"/>
        <v>35916</v>
      </c>
      <c r="L31" s="44">
        <v>31</v>
      </c>
      <c r="M31" s="65"/>
      <c r="N31" s="66">
        <f t="shared" si="10"/>
        <v>0</v>
      </c>
      <c r="P31" s="67">
        <f t="shared" si="11"/>
      </c>
      <c r="R31" s="44">
        <f t="shared" si="12"/>
      </c>
      <c r="S31" s="44">
        <f t="shared" si="13"/>
      </c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20">
        <v>35947</v>
      </c>
      <c r="B32" s="22">
        <f>VLOOKUP(K32,'[1]TAB. SAL. MÍN.'!$A$415:$F$1073,4,FALSE)</f>
        <v>130</v>
      </c>
      <c r="C32" s="42">
        <f t="shared" si="4"/>
        <v>0</v>
      </c>
      <c r="D32" s="28">
        <f t="shared" si="5"/>
      </c>
      <c r="E32" s="26" t="e">
        <f>VLOOKUP(K32,'[1]TAB. PREVIDENCIÁRIA'!$A$298:$D$2558,4,FALSE)/VLOOKUP($C$5,'[1]TAB. PREVIDENCIÁRIA'!$A$298:$D$2558,4,FALSE)</f>
        <v>#NAME?</v>
      </c>
      <c r="F32" s="25">
        <f t="shared" si="6"/>
      </c>
      <c r="G32" s="27" t="e">
        <f t="shared" si="3"/>
        <v>#NAME?</v>
      </c>
      <c r="H32" s="25">
        <f t="shared" si="7"/>
      </c>
      <c r="I32" s="5">
        <f t="shared" si="8"/>
      </c>
      <c r="J32" s="62">
        <v>0</v>
      </c>
      <c r="K32" s="50">
        <f t="shared" si="9"/>
        <v>35947</v>
      </c>
      <c r="L32" s="44">
        <v>30</v>
      </c>
      <c r="M32" s="65"/>
      <c r="N32" s="66">
        <f t="shared" si="10"/>
        <v>0</v>
      </c>
      <c r="P32" s="67">
        <f t="shared" si="11"/>
      </c>
      <c r="R32" s="44">
        <f t="shared" si="12"/>
      </c>
      <c r="S32" s="44">
        <f t="shared" si="13"/>
      </c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20">
        <v>35977</v>
      </c>
      <c r="B33" s="22">
        <f>VLOOKUP(K33,'[1]TAB. SAL. MÍN.'!$A$415:$F$1073,4,FALSE)</f>
        <v>130</v>
      </c>
      <c r="C33" s="42">
        <f t="shared" si="4"/>
        <v>0</v>
      </c>
      <c r="D33" s="28">
        <f t="shared" si="5"/>
      </c>
      <c r="E33" s="26" t="e">
        <f>VLOOKUP(K33,'[1]TAB. PREVIDENCIÁRIA'!$A$298:$D$2558,4,FALSE)/VLOOKUP($C$5,'[1]TAB. PREVIDENCIÁRIA'!$A$298:$D$2558,4,FALSE)</f>
        <v>#NAME?</v>
      </c>
      <c r="F33" s="25">
        <f t="shared" si="6"/>
      </c>
      <c r="G33" s="27" t="e">
        <f t="shared" si="3"/>
        <v>#NAME?</v>
      </c>
      <c r="H33" s="25">
        <f t="shared" si="7"/>
      </c>
      <c r="I33" s="5">
        <f t="shared" si="8"/>
      </c>
      <c r="J33" s="62">
        <v>-1</v>
      </c>
      <c r="K33" s="50">
        <f t="shared" si="9"/>
        <v>35977</v>
      </c>
      <c r="L33" s="44">
        <v>31</v>
      </c>
      <c r="M33" s="65"/>
      <c r="N33" s="66">
        <f t="shared" si="10"/>
        <v>0</v>
      </c>
      <c r="P33" s="67">
        <f t="shared" si="11"/>
      </c>
      <c r="R33" s="44">
        <f t="shared" si="12"/>
      </c>
      <c r="S33" s="44">
        <f t="shared" si="13"/>
      </c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20">
        <v>36008</v>
      </c>
      <c r="B34" s="22">
        <f>VLOOKUP(K34,'[1]TAB. SAL. MÍN.'!$A$415:$F$1073,4,FALSE)</f>
        <v>130</v>
      </c>
      <c r="C34" s="42">
        <f t="shared" si="4"/>
        <v>0</v>
      </c>
      <c r="D34" s="28">
        <f t="shared" si="5"/>
      </c>
      <c r="E34" s="26" t="e">
        <f>VLOOKUP(K34,'[1]TAB. PREVIDENCIÁRIA'!$A$298:$D$2558,4,FALSE)/VLOOKUP($C$5,'[1]TAB. PREVIDENCIÁRIA'!$A$298:$D$2558,4,FALSE)</f>
        <v>#NAME?</v>
      </c>
      <c r="F34" s="25">
        <f t="shared" si="6"/>
      </c>
      <c r="G34" s="27" t="e">
        <f t="shared" si="3"/>
        <v>#NAME?</v>
      </c>
      <c r="H34" s="25">
        <f t="shared" si="7"/>
      </c>
      <c r="I34" s="5">
        <f t="shared" si="8"/>
      </c>
      <c r="J34" s="62">
        <v>-1</v>
      </c>
      <c r="K34" s="50">
        <f t="shared" si="9"/>
        <v>36008</v>
      </c>
      <c r="L34" s="44">
        <v>31</v>
      </c>
      <c r="M34" s="65"/>
      <c r="N34" s="66">
        <f t="shared" si="10"/>
        <v>0</v>
      </c>
      <c r="P34" s="67">
        <f t="shared" si="11"/>
      </c>
      <c r="R34" s="44">
        <f t="shared" si="12"/>
      </c>
      <c r="S34" s="44">
        <f t="shared" si="13"/>
      </c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20">
        <v>36039</v>
      </c>
      <c r="B35" s="22">
        <f>VLOOKUP(K35,'[1]TAB. SAL. MÍN.'!$A$415:$F$1073,4,FALSE)</f>
        <v>130</v>
      </c>
      <c r="C35" s="42">
        <f t="shared" si="4"/>
        <v>0</v>
      </c>
      <c r="D35" s="28">
        <f t="shared" si="5"/>
      </c>
      <c r="E35" s="26" t="e">
        <f>VLOOKUP(K35,'[1]TAB. PREVIDENCIÁRIA'!$A$298:$D$2558,4,FALSE)/VLOOKUP($C$5,'[1]TAB. PREVIDENCIÁRIA'!$A$298:$D$2558,4,FALSE)</f>
        <v>#NAME?</v>
      </c>
      <c r="F35" s="25">
        <f t="shared" si="6"/>
      </c>
      <c r="G35" s="27" t="e">
        <f t="shared" si="3"/>
        <v>#NAME?</v>
      </c>
      <c r="H35" s="25">
        <f t="shared" si="7"/>
      </c>
      <c r="I35" s="5">
        <f t="shared" si="8"/>
      </c>
      <c r="J35" s="62">
        <v>0</v>
      </c>
      <c r="K35" s="50">
        <f t="shared" si="9"/>
        <v>36039</v>
      </c>
      <c r="L35" s="44">
        <v>30</v>
      </c>
      <c r="M35" s="65"/>
      <c r="N35" s="66">
        <f t="shared" si="10"/>
        <v>0</v>
      </c>
      <c r="P35" s="67">
        <f t="shared" si="11"/>
      </c>
      <c r="R35" s="44">
        <f t="shared" si="12"/>
      </c>
      <c r="S35" s="44">
        <f t="shared" si="13"/>
      </c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20">
        <v>36069</v>
      </c>
      <c r="B36" s="22">
        <f>VLOOKUP(K36,'[1]TAB. SAL. MÍN.'!$A$415:$F$1073,4,FALSE)</f>
        <v>130</v>
      </c>
      <c r="C36" s="42">
        <f t="shared" si="4"/>
        <v>0</v>
      </c>
      <c r="D36" s="28">
        <f t="shared" si="5"/>
      </c>
      <c r="E36" s="26" t="e">
        <f>VLOOKUP(K36,'[1]TAB. PREVIDENCIÁRIA'!$A$298:$D$2558,4,FALSE)/VLOOKUP($C$5,'[1]TAB. PREVIDENCIÁRIA'!$A$298:$D$2558,4,FALSE)</f>
        <v>#NAME?</v>
      </c>
      <c r="F36" s="25">
        <f t="shared" si="6"/>
      </c>
      <c r="G36" s="27" t="e">
        <f t="shared" si="3"/>
        <v>#NAME?</v>
      </c>
      <c r="H36" s="25">
        <f t="shared" si="7"/>
      </c>
      <c r="I36" s="5">
        <f t="shared" si="8"/>
      </c>
      <c r="J36" s="62">
        <v>-1</v>
      </c>
      <c r="K36" s="50">
        <f t="shared" si="9"/>
        <v>36069</v>
      </c>
      <c r="L36" s="44">
        <v>31</v>
      </c>
      <c r="M36" s="65"/>
      <c r="N36" s="66">
        <f t="shared" si="10"/>
        <v>0</v>
      </c>
      <c r="P36" s="67">
        <f t="shared" si="11"/>
      </c>
      <c r="R36" s="44">
        <f t="shared" si="12"/>
      </c>
      <c r="S36" s="44">
        <f t="shared" si="13"/>
      </c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20">
        <v>36100</v>
      </c>
      <c r="B37" s="22">
        <f>VLOOKUP(K37,'[1]TAB. SAL. MÍN.'!$A$415:$F$1073,4,FALSE)</f>
        <v>130</v>
      </c>
      <c r="C37" s="42">
        <f t="shared" si="4"/>
        <v>0</v>
      </c>
      <c r="D37" s="28">
        <f t="shared" si="5"/>
      </c>
      <c r="E37" s="26" t="e">
        <f>VLOOKUP(K37,'[1]TAB. PREVIDENCIÁRIA'!$A$298:$D$2558,4,FALSE)/VLOOKUP($C$5,'[1]TAB. PREVIDENCIÁRIA'!$A$298:$D$2558,4,FALSE)</f>
        <v>#NAME?</v>
      </c>
      <c r="F37" s="25">
        <f t="shared" si="6"/>
      </c>
      <c r="G37" s="27" t="e">
        <f t="shared" si="3"/>
        <v>#NAME?</v>
      </c>
      <c r="H37" s="25">
        <f t="shared" si="7"/>
      </c>
      <c r="I37" s="5">
        <f t="shared" si="8"/>
      </c>
      <c r="J37" s="62">
        <v>0</v>
      </c>
      <c r="K37" s="50">
        <f t="shared" si="9"/>
        <v>36100</v>
      </c>
      <c r="L37" s="44">
        <v>30</v>
      </c>
      <c r="M37" s="65"/>
      <c r="N37" s="66">
        <f t="shared" si="10"/>
        <v>0</v>
      </c>
      <c r="P37" s="67">
        <f t="shared" si="11"/>
      </c>
      <c r="R37" s="44">
        <f t="shared" si="12"/>
      </c>
      <c r="S37" s="44">
        <f t="shared" si="13"/>
      </c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20">
        <v>36130</v>
      </c>
      <c r="B38" s="22">
        <f>VLOOKUP(K38,'[1]TAB. SAL. MÍN.'!$A$415:$F$1073,4,FALSE)</f>
        <v>130</v>
      </c>
      <c r="C38" s="42">
        <f t="shared" si="4"/>
        <v>0</v>
      </c>
      <c r="D38" s="28">
        <f t="shared" si="5"/>
      </c>
      <c r="E38" s="26" t="e">
        <f>VLOOKUP(K38,'[1]TAB. PREVIDENCIÁRIA'!$A$298:$D$2558,4,FALSE)/VLOOKUP($C$5,'[1]TAB. PREVIDENCIÁRIA'!$A$298:$D$2558,4,FALSE)</f>
        <v>#NAME?</v>
      </c>
      <c r="F38" s="25">
        <f t="shared" si="6"/>
      </c>
      <c r="G38" s="27" t="e">
        <f t="shared" si="3"/>
        <v>#NAME?</v>
      </c>
      <c r="H38" s="25">
        <f t="shared" si="7"/>
      </c>
      <c r="I38" s="5">
        <f t="shared" si="8"/>
      </c>
      <c r="J38" s="62">
        <v>-1</v>
      </c>
      <c r="K38" s="50">
        <f t="shared" si="9"/>
        <v>36130</v>
      </c>
      <c r="L38" s="44">
        <v>31</v>
      </c>
      <c r="M38" s="65"/>
      <c r="N38" s="66">
        <f t="shared" si="10"/>
        <v>0</v>
      </c>
      <c r="P38" s="67">
        <f t="shared" si="11"/>
      </c>
      <c r="R38" s="44">
        <f t="shared" si="12"/>
      </c>
      <c r="S38" s="44">
        <f t="shared" si="13"/>
      </c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11" t="s">
        <v>27</v>
      </c>
      <c r="B39" s="22">
        <f>LARGE(N27:N38,1)</f>
        <v>0</v>
      </c>
      <c r="C39" s="42">
        <f>M39</f>
        <v>0</v>
      </c>
      <c r="D39" s="28">
        <f>IF(B39=0,"",ROUND(B39*C39/12,2))</f>
      </c>
      <c r="E39" s="26" t="e">
        <f>IF(SUM(C27:C38)=0,E38,SMALL(R27:R38,1))</f>
        <v>#NAME?</v>
      </c>
      <c r="F39" s="25">
        <f t="shared" si="6"/>
      </c>
      <c r="G39" s="27" t="e">
        <f>IF(SUM(C27:C38)=0,G38,SMALL(S27:S38,1))</f>
        <v>#NAME?</v>
      </c>
      <c r="H39" s="25">
        <f t="shared" si="7"/>
      </c>
      <c r="I39" s="5">
        <f t="shared" si="8"/>
      </c>
      <c r="K39" s="50">
        <f>K38</f>
        <v>36130</v>
      </c>
      <c r="L39" s="44">
        <f>YEAR(K39)</f>
        <v>1998</v>
      </c>
      <c r="M39" s="68">
        <f>IF(L39=$M$11,$N$11,IF(L39=$M$12,$N$12,0))</f>
        <v>0</v>
      </c>
      <c r="N39" s="66">
        <f t="shared" si="10"/>
        <v>0</v>
      </c>
      <c r="P39" s="67">
        <f t="shared" si="11"/>
      </c>
      <c r="R39" s="44">
        <f t="shared" si="12"/>
      </c>
      <c r="S39" s="44">
        <f t="shared" si="13"/>
      </c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20">
        <v>36161</v>
      </c>
      <c r="B40" s="22">
        <f>VLOOKUP(K40,'[1]TAB. SAL. MÍN.'!$A$415:$F$1073,4,FALSE)</f>
        <v>130</v>
      </c>
      <c r="C40" s="42">
        <f t="shared" si="4"/>
        <v>0</v>
      </c>
      <c r="D40" s="28">
        <f>IF(C40=0,"",ROUND(B40*(C40+J40)/30,2))</f>
      </c>
      <c r="E40" s="26" t="e">
        <f>VLOOKUP(K40,'[1]TAB. PREVIDENCIÁRIA'!$A$298:$D$2558,4,FALSE)/VLOOKUP($C$5,'[1]TAB. PREVIDENCIÁRIA'!$A$298:$D$2558,4,FALSE)</f>
        <v>#NAME?</v>
      </c>
      <c r="F40" s="25">
        <f t="shared" si="6"/>
      </c>
      <c r="G40" s="27" t="e">
        <f aca="true" t="shared" si="14" ref="G40:G51">IF(K40&lt;$C$3,DAYS360($C$3,$C$5)/30*$C$4,DAYS360(K40,$C$5)/30*$C$4)</f>
        <v>#NAME?</v>
      </c>
      <c r="H40" s="25">
        <f t="shared" si="7"/>
      </c>
      <c r="I40" s="5">
        <f t="shared" si="8"/>
      </c>
      <c r="J40" s="62">
        <v>-1</v>
      </c>
      <c r="K40" s="50">
        <f>A40</f>
        <v>36161</v>
      </c>
      <c r="L40" s="44">
        <v>31</v>
      </c>
      <c r="M40" s="65"/>
      <c r="N40" s="66">
        <f t="shared" si="10"/>
        <v>0</v>
      </c>
      <c r="P40" s="67">
        <f t="shared" si="11"/>
      </c>
      <c r="R40" s="44">
        <f t="shared" si="12"/>
      </c>
      <c r="S40" s="44">
        <f t="shared" si="13"/>
      </c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20">
        <v>36192</v>
      </c>
      <c r="B41" s="22">
        <f>VLOOKUP(K41,'[1]TAB. SAL. MÍN.'!$A$415:$F$1073,4,FALSE)</f>
        <v>130</v>
      </c>
      <c r="C41" s="42">
        <f t="shared" si="4"/>
        <v>0</v>
      </c>
      <c r="D41" s="28">
        <f aca="true" t="shared" si="15" ref="D41:D51">IF(C41=0,"",ROUND(B41*(C41+J41)/30,2))</f>
      </c>
      <c r="E41" s="26" t="e">
        <f>VLOOKUP(K41,'[1]TAB. PREVIDENCIÁRIA'!$A$298:$D$2558,4,FALSE)/VLOOKUP($C$5,'[1]TAB. PREVIDENCIÁRIA'!$A$298:$D$2558,4,FALSE)</f>
        <v>#NAME?</v>
      </c>
      <c r="F41" s="25">
        <f t="shared" si="6"/>
      </c>
      <c r="G41" s="27" t="e">
        <f t="shared" si="14"/>
        <v>#NAME?</v>
      </c>
      <c r="H41" s="25">
        <f t="shared" si="7"/>
      </c>
      <c r="I41" s="5">
        <f t="shared" si="8"/>
      </c>
      <c r="J41" s="62">
        <v>2</v>
      </c>
      <c r="K41" s="50">
        <f t="shared" si="9"/>
        <v>36192</v>
      </c>
      <c r="L41" s="44">
        <v>28</v>
      </c>
      <c r="M41" s="65"/>
      <c r="N41" s="66">
        <f t="shared" si="10"/>
        <v>0</v>
      </c>
      <c r="P41" s="67">
        <f t="shared" si="11"/>
      </c>
      <c r="R41" s="44">
        <f t="shared" si="12"/>
      </c>
      <c r="S41" s="44">
        <f t="shared" si="13"/>
      </c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20">
        <v>36220</v>
      </c>
      <c r="B42" s="22">
        <f>VLOOKUP(K42,'[1]TAB. SAL. MÍN.'!$A$415:$F$1073,4,FALSE)</f>
        <v>130</v>
      </c>
      <c r="C42" s="42">
        <f t="shared" si="4"/>
        <v>0</v>
      </c>
      <c r="D42" s="28">
        <f t="shared" si="15"/>
      </c>
      <c r="E42" s="26" t="e">
        <f>VLOOKUP(K42,'[1]TAB. PREVIDENCIÁRIA'!$A$298:$D$2558,4,FALSE)/VLOOKUP($C$5,'[1]TAB. PREVIDENCIÁRIA'!$A$298:$D$2558,4,FALSE)</f>
        <v>#NAME?</v>
      </c>
      <c r="F42" s="25">
        <f t="shared" si="6"/>
      </c>
      <c r="G42" s="27" t="e">
        <f t="shared" si="14"/>
        <v>#NAME?</v>
      </c>
      <c r="H42" s="25">
        <f t="shared" si="7"/>
      </c>
      <c r="I42" s="5">
        <f t="shared" si="8"/>
      </c>
      <c r="J42" s="62">
        <v>-1</v>
      </c>
      <c r="K42" s="50">
        <f t="shared" si="9"/>
        <v>36220</v>
      </c>
      <c r="L42" s="44">
        <v>31</v>
      </c>
      <c r="M42" s="65"/>
      <c r="N42" s="66">
        <f t="shared" si="10"/>
        <v>0</v>
      </c>
      <c r="P42" s="67">
        <f t="shared" si="11"/>
      </c>
      <c r="R42" s="44">
        <f t="shared" si="12"/>
      </c>
      <c r="S42" s="44">
        <f t="shared" si="13"/>
      </c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20">
        <v>36251</v>
      </c>
      <c r="B43" s="22">
        <f>VLOOKUP(K43,'[1]TAB. SAL. MÍN.'!$A$415:$F$1073,4,FALSE)</f>
        <v>130</v>
      </c>
      <c r="C43" s="42">
        <f t="shared" si="4"/>
        <v>0</v>
      </c>
      <c r="D43" s="28">
        <f t="shared" si="15"/>
      </c>
      <c r="E43" s="26" t="e">
        <f>VLOOKUP(K43,'[1]TAB. PREVIDENCIÁRIA'!$A$298:$D$2558,4,FALSE)/VLOOKUP($C$5,'[1]TAB. PREVIDENCIÁRIA'!$A$298:$D$2558,4,FALSE)</f>
        <v>#NAME?</v>
      </c>
      <c r="F43" s="25">
        <f t="shared" si="6"/>
      </c>
      <c r="G43" s="27" t="e">
        <f t="shared" si="14"/>
        <v>#NAME?</v>
      </c>
      <c r="H43" s="25">
        <f t="shared" si="7"/>
      </c>
      <c r="I43" s="5">
        <f t="shared" si="8"/>
      </c>
      <c r="J43" s="62">
        <v>0</v>
      </c>
      <c r="K43" s="50">
        <f t="shared" si="9"/>
        <v>36251</v>
      </c>
      <c r="L43" s="44">
        <v>30</v>
      </c>
      <c r="M43" s="65"/>
      <c r="N43" s="66">
        <f t="shared" si="10"/>
        <v>0</v>
      </c>
      <c r="P43" s="67">
        <f t="shared" si="11"/>
      </c>
      <c r="R43" s="44">
        <f t="shared" si="12"/>
      </c>
      <c r="S43" s="44">
        <f t="shared" si="13"/>
      </c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20">
        <v>36281</v>
      </c>
      <c r="B44" s="22">
        <f>VLOOKUP(K44,'[1]TAB. SAL. MÍN.'!$A$415:$F$1073,4,FALSE)</f>
        <v>136</v>
      </c>
      <c r="C44" s="42">
        <f t="shared" si="4"/>
        <v>0</v>
      </c>
      <c r="D44" s="28">
        <f t="shared" si="15"/>
      </c>
      <c r="E44" s="26" t="e">
        <f>VLOOKUP(K44,'[1]TAB. PREVIDENCIÁRIA'!$A$298:$D$2558,4,FALSE)/VLOOKUP($C$5,'[1]TAB. PREVIDENCIÁRIA'!$A$298:$D$2558,4,FALSE)</f>
        <v>#NAME?</v>
      </c>
      <c r="F44" s="25">
        <f t="shared" si="6"/>
      </c>
      <c r="G44" s="27" t="e">
        <f t="shared" si="14"/>
        <v>#NAME?</v>
      </c>
      <c r="H44" s="25">
        <f t="shared" si="7"/>
      </c>
      <c r="I44" s="5">
        <f t="shared" si="8"/>
      </c>
      <c r="J44" s="62">
        <v>-1</v>
      </c>
      <c r="K44" s="50">
        <f t="shared" si="9"/>
        <v>36281</v>
      </c>
      <c r="L44" s="44">
        <v>31</v>
      </c>
      <c r="M44" s="65"/>
      <c r="N44" s="66">
        <f t="shared" si="10"/>
        <v>0</v>
      </c>
      <c r="P44" s="67">
        <f t="shared" si="11"/>
      </c>
      <c r="R44" s="44">
        <f t="shared" si="12"/>
      </c>
      <c r="S44" s="44">
        <f t="shared" si="13"/>
      </c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20">
        <v>36312</v>
      </c>
      <c r="B45" s="22">
        <f>VLOOKUP(K45,'[1]TAB. SAL. MÍN.'!$A$415:$F$1073,4,FALSE)</f>
        <v>136</v>
      </c>
      <c r="C45" s="42">
        <f t="shared" si="4"/>
        <v>0</v>
      </c>
      <c r="D45" s="28">
        <f t="shared" si="15"/>
      </c>
      <c r="E45" s="26" t="e">
        <f>VLOOKUP(K45,'[1]TAB. PREVIDENCIÁRIA'!$A$298:$D$2558,4,FALSE)/VLOOKUP($C$5,'[1]TAB. PREVIDENCIÁRIA'!$A$298:$D$2558,4,FALSE)</f>
        <v>#NAME?</v>
      </c>
      <c r="F45" s="25">
        <f t="shared" si="6"/>
      </c>
      <c r="G45" s="27" t="e">
        <f t="shared" si="14"/>
        <v>#NAME?</v>
      </c>
      <c r="H45" s="25">
        <f t="shared" si="7"/>
      </c>
      <c r="I45" s="5">
        <f t="shared" si="8"/>
      </c>
      <c r="J45" s="62">
        <v>0</v>
      </c>
      <c r="K45" s="50">
        <f t="shared" si="9"/>
        <v>36312</v>
      </c>
      <c r="L45" s="44">
        <v>30</v>
      </c>
      <c r="M45" s="65"/>
      <c r="N45" s="66">
        <f t="shared" si="10"/>
        <v>0</v>
      </c>
      <c r="P45" s="67">
        <f t="shared" si="11"/>
      </c>
      <c r="R45" s="44">
        <f t="shared" si="12"/>
      </c>
      <c r="S45" s="44">
        <f t="shared" si="13"/>
      </c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20">
        <v>36342</v>
      </c>
      <c r="B46" s="22">
        <f>VLOOKUP(K46,'[1]TAB. SAL. MÍN.'!$A$415:$F$1073,4,FALSE)</f>
        <v>136</v>
      </c>
      <c r="C46" s="42">
        <f t="shared" si="4"/>
        <v>0</v>
      </c>
      <c r="D46" s="28">
        <f t="shared" si="15"/>
      </c>
      <c r="E46" s="26" t="e">
        <f>VLOOKUP(K46,'[1]TAB. PREVIDENCIÁRIA'!$A$298:$D$2558,4,FALSE)/VLOOKUP($C$5,'[1]TAB. PREVIDENCIÁRIA'!$A$298:$D$2558,4,FALSE)</f>
        <v>#NAME?</v>
      </c>
      <c r="F46" s="25">
        <f t="shared" si="6"/>
      </c>
      <c r="G46" s="27" t="e">
        <f t="shared" si="14"/>
        <v>#NAME?</v>
      </c>
      <c r="H46" s="25">
        <f t="shared" si="7"/>
      </c>
      <c r="I46" s="5">
        <f t="shared" si="8"/>
      </c>
      <c r="J46" s="62">
        <v>-1</v>
      </c>
      <c r="K46" s="50">
        <f t="shared" si="9"/>
        <v>36342</v>
      </c>
      <c r="L46" s="44">
        <v>31</v>
      </c>
      <c r="M46" s="65"/>
      <c r="N46" s="66">
        <f t="shared" si="10"/>
        <v>0</v>
      </c>
      <c r="P46" s="67">
        <f t="shared" si="11"/>
      </c>
      <c r="R46" s="44">
        <f t="shared" si="12"/>
      </c>
      <c r="S46" s="44">
        <f t="shared" si="13"/>
      </c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20">
        <v>36373</v>
      </c>
      <c r="B47" s="22">
        <f>VLOOKUP(K47,'[1]TAB. SAL. MÍN.'!$A$415:$F$1073,4,FALSE)</f>
        <v>136</v>
      </c>
      <c r="C47" s="42">
        <f t="shared" si="4"/>
        <v>0</v>
      </c>
      <c r="D47" s="28">
        <f t="shared" si="15"/>
      </c>
      <c r="E47" s="26" t="e">
        <f>VLOOKUP(K47,'[1]TAB. PREVIDENCIÁRIA'!$A$298:$D$2558,4,FALSE)/VLOOKUP($C$5,'[1]TAB. PREVIDENCIÁRIA'!$A$298:$D$2558,4,FALSE)</f>
        <v>#NAME?</v>
      </c>
      <c r="F47" s="25">
        <f t="shared" si="6"/>
      </c>
      <c r="G47" s="27" t="e">
        <f t="shared" si="14"/>
        <v>#NAME?</v>
      </c>
      <c r="H47" s="25">
        <f t="shared" si="7"/>
      </c>
      <c r="I47" s="5">
        <f t="shared" si="8"/>
      </c>
      <c r="J47" s="62">
        <v>-1</v>
      </c>
      <c r="K47" s="50">
        <f t="shared" si="9"/>
        <v>36373</v>
      </c>
      <c r="L47" s="44">
        <v>31</v>
      </c>
      <c r="M47" s="65"/>
      <c r="N47" s="66">
        <f t="shared" si="10"/>
        <v>0</v>
      </c>
      <c r="P47" s="67">
        <f t="shared" si="11"/>
      </c>
      <c r="R47" s="44">
        <f t="shared" si="12"/>
      </c>
      <c r="S47" s="44">
        <f t="shared" si="13"/>
      </c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20">
        <v>36404</v>
      </c>
      <c r="B48" s="22">
        <f>VLOOKUP(K48,'[1]TAB. SAL. MÍN.'!$A$415:$F$1073,4,FALSE)</f>
        <v>136</v>
      </c>
      <c r="C48" s="42">
        <f t="shared" si="4"/>
        <v>0</v>
      </c>
      <c r="D48" s="28">
        <f t="shared" si="15"/>
      </c>
      <c r="E48" s="26" t="e">
        <f>VLOOKUP(K48,'[1]TAB. PREVIDENCIÁRIA'!$A$298:$D$2558,4,FALSE)/VLOOKUP($C$5,'[1]TAB. PREVIDENCIÁRIA'!$A$298:$D$2558,4,FALSE)</f>
        <v>#NAME?</v>
      </c>
      <c r="F48" s="25">
        <f t="shared" si="6"/>
      </c>
      <c r="G48" s="27" t="e">
        <f t="shared" si="14"/>
        <v>#NAME?</v>
      </c>
      <c r="H48" s="25">
        <f t="shared" si="7"/>
      </c>
      <c r="I48" s="5">
        <f t="shared" si="8"/>
      </c>
      <c r="J48" s="62">
        <v>0</v>
      </c>
      <c r="K48" s="50">
        <f t="shared" si="9"/>
        <v>36404</v>
      </c>
      <c r="L48" s="44">
        <v>30</v>
      </c>
      <c r="M48" s="65"/>
      <c r="N48" s="66">
        <f t="shared" si="10"/>
        <v>0</v>
      </c>
      <c r="P48" s="67">
        <f t="shared" si="11"/>
      </c>
      <c r="R48" s="44">
        <f t="shared" si="12"/>
      </c>
      <c r="S48" s="44">
        <f t="shared" si="13"/>
      </c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20">
        <v>36434</v>
      </c>
      <c r="B49" s="22">
        <f>VLOOKUP(K49,'[1]TAB. SAL. MÍN.'!$A$415:$F$1073,4,FALSE)</f>
        <v>136</v>
      </c>
      <c r="C49" s="42">
        <f t="shared" si="4"/>
        <v>0</v>
      </c>
      <c r="D49" s="28">
        <f t="shared" si="15"/>
      </c>
      <c r="E49" s="26" t="e">
        <f>VLOOKUP(K49,'[1]TAB. PREVIDENCIÁRIA'!$A$298:$D$2558,4,FALSE)/VLOOKUP($C$5,'[1]TAB. PREVIDENCIÁRIA'!$A$298:$D$2558,4,FALSE)</f>
        <v>#NAME?</v>
      </c>
      <c r="F49" s="25">
        <f t="shared" si="6"/>
      </c>
      <c r="G49" s="27" t="e">
        <f t="shared" si="14"/>
        <v>#NAME?</v>
      </c>
      <c r="H49" s="25">
        <f t="shared" si="7"/>
      </c>
      <c r="I49" s="5">
        <f t="shared" si="8"/>
      </c>
      <c r="J49" s="62">
        <v>-1</v>
      </c>
      <c r="K49" s="50">
        <f t="shared" si="9"/>
        <v>36434</v>
      </c>
      <c r="L49" s="44">
        <v>31</v>
      </c>
      <c r="M49" s="65"/>
      <c r="N49" s="66">
        <f t="shared" si="10"/>
        <v>0</v>
      </c>
      <c r="P49" s="67">
        <f t="shared" si="11"/>
      </c>
      <c r="R49" s="44">
        <f t="shared" si="12"/>
      </c>
      <c r="S49" s="44">
        <f t="shared" si="13"/>
      </c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20">
        <v>36465</v>
      </c>
      <c r="B50" s="22">
        <f>VLOOKUP(K50,'[1]TAB. SAL. MÍN.'!$A$415:$F$1073,4,FALSE)</f>
        <v>136</v>
      </c>
      <c r="C50" s="42">
        <f t="shared" si="4"/>
        <v>0</v>
      </c>
      <c r="D50" s="28">
        <f t="shared" si="15"/>
      </c>
      <c r="E50" s="26" t="e">
        <f>VLOOKUP(K50,'[1]TAB. PREVIDENCIÁRIA'!$A$298:$D$2558,4,FALSE)/VLOOKUP($C$5,'[1]TAB. PREVIDENCIÁRIA'!$A$298:$D$2558,4,FALSE)</f>
        <v>#NAME?</v>
      </c>
      <c r="F50" s="25">
        <f t="shared" si="6"/>
      </c>
      <c r="G50" s="27" t="e">
        <f t="shared" si="14"/>
        <v>#NAME?</v>
      </c>
      <c r="H50" s="25">
        <f t="shared" si="7"/>
      </c>
      <c r="I50" s="5">
        <f t="shared" si="8"/>
      </c>
      <c r="J50" s="62">
        <v>0</v>
      </c>
      <c r="K50" s="50">
        <f t="shared" si="9"/>
        <v>36465</v>
      </c>
      <c r="L50" s="44">
        <v>30</v>
      </c>
      <c r="M50" s="65"/>
      <c r="N50" s="66">
        <f t="shared" si="10"/>
        <v>0</v>
      </c>
      <c r="P50" s="67">
        <f t="shared" si="11"/>
      </c>
      <c r="R50" s="44">
        <f t="shared" si="12"/>
      </c>
      <c r="S50" s="44">
        <f t="shared" si="13"/>
      </c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20">
        <v>36495</v>
      </c>
      <c r="B51" s="22">
        <f>VLOOKUP(K51,'[1]TAB. SAL. MÍN.'!$A$415:$F$1073,4,FALSE)</f>
        <v>136</v>
      </c>
      <c r="C51" s="42">
        <f t="shared" si="4"/>
        <v>0</v>
      </c>
      <c r="D51" s="28">
        <f t="shared" si="15"/>
      </c>
      <c r="E51" s="26" t="e">
        <f>VLOOKUP(K51,'[1]TAB. PREVIDENCIÁRIA'!$A$298:$D$2558,4,FALSE)/VLOOKUP($C$5,'[1]TAB. PREVIDENCIÁRIA'!$A$298:$D$2558,4,FALSE)</f>
        <v>#NAME?</v>
      </c>
      <c r="F51" s="25">
        <f t="shared" si="6"/>
      </c>
      <c r="G51" s="27" t="e">
        <f t="shared" si="14"/>
        <v>#NAME?</v>
      </c>
      <c r="H51" s="25">
        <f t="shared" si="7"/>
      </c>
      <c r="I51" s="5">
        <f t="shared" si="8"/>
      </c>
      <c r="J51" s="62">
        <v>-1</v>
      </c>
      <c r="K51" s="50">
        <f t="shared" si="9"/>
        <v>36495</v>
      </c>
      <c r="L51" s="44">
        <v>31</v>
      </c>
      <c r="M51" s="65"/>
      <c r="N51" s="66">
        <f t="shared" si="10"/>
        <v>0</v>
      </c>
      <c r="P51" s="67">
        <f t="shared" si="11"/>
      </c>
      <c r="R51" s="44">
        <f t="shared" si="12"/>
      </c>
      <c r="S51" s="44">
        <f t="shared" si="13"/>
      </c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1" t="s">
        <v>28</v>
      </c>
      <c r="B52" s="22">
        <f>LARGE(N40:N51,1)</f>
        <v>0</v>
      </c>
      <c r="C52" s="42">
        <f>M52</f>
        <v>0</v>
      </c>
      <c r="D52" s="28">
        <f>IF(B52=0,"",ROUND(B52*C52/12,2))</f>
      </c>
      <c r="E52" s="26" t="e">
        <f>IF(SUM(C40:C51)=0,E51,SMALL(R40:R51,1))</f>
        <v>#NAME?</v>
      </c>
      <c r="F52" s="25">
        <f t="shared" si="6"/>
      </c>
      <c r="G52" s="27" t="e">
        <f>IF(SUM(C40:C51)=0,G51,SMALL(S40:S51,1))</f>
        <v>#NAME?</v>
      </c>
      <c r="H52" s="25">
        <f t="shared" si="7"/>
      </c>
      <c r="I52" s="5">
        <f t="shared" si="8"/>
      </c>
      <c r="K52" s="50">
        <f>K51</f>
        <v>36495</v>
      </c>
      <c r="L52" s="44">
        <f>YEAR(K52)</f>
        <v>1999</v>
      </c>
      <c r="M52" s="68">
        <f>IF(L52=$M$11,$N$11,IF(L52=$M$12,$N$12,0))</f>
        <v>0</v>
      </c>
      <c r="N52" s="66">
        <f t="shared" si="10"/>
        <v>0</v>
      </c>
      <c r="P52" s="67">
        <f t="shared" si="11"/>
      </c>
      <c r="R52" s="44">
        <f t="shared" si="12"/>
      </c>
      <c r="S52" s="44">
        <f t="shared" si="13"/>
      </c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20">
        <v>36526</v>
      </c>
      <c r="B53" s="22">
        <f>VLOOKUP(K53,'[1]TAB. SAL. MÍN.'!$A$415:$F$1073,4,FALSE)</f>
        <v>136</v>
      </c>
      <c r="C53" s="42">
        <f t="shared" si="4"/>
        <v>0</v>
      </c>
      <c r="D53" s="28">
        <f>IF(C53=0,"",ROUND(B53*(C53+J53)/30,2))</f>
      </c>
      <c r="E53" s="26" t="e">
        <f>VLOOKUP(K53,'[1]TAB. PREVIDENCIÁRIA'!$A$298:$D$2558,4,FALSE)/VLOOKUP($C$5,'[1]TAB. PREVIDENCIÁRIA'!$A$298:$D$2558,4,FALSE)</f>
        <v>#NAME?</v>
      </c>
      <c r="F53" s="25">
        <f t="shared" si="6"/>
      </c>
      <c r="G53" s="27" t="e">
        <f aca="true" t="shared" si="16" ref="G53:G64">IF(K53&lt;$C$3,DAYS360($C$3,$C$5)/30*$C$4,DAYS360(K53,$C$5)/30*$C$4)</f>
        <v>#NAME?</v>
      </c>
      <c r="H53" s="25">
        <f t="shared" si="7"/>
      </c>
      <c r="I53" s="5">
        <f t="shared" si="8"/>
      </c>
      <c r="J53" s="62">
        <v>-1</v>
      </c>
      <c r="K53" s="50">
        <f>A53</f>
        <v>36526</v>
      </c>
      <c r="L53" s="44">
        <v>31</v>
      </c>
      <c r="M53" s="65"/>
      <c r="N53" s="66">
        <f t="shared" si="10"/>
        <v>0</v>
      </c>
      <c r="P53" s="67">
        <f t="shared" si="11"/>
      </c>
      <c r="R53" s="44">
        <f t="shared" si="12"/>
      </c>
      <c r="S53" s="44">
        <f t="shared" si="13"/>
      </c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20">
        <v>36557</v>
      </c>
      <c r="B54" s="22">
        <f>VLOOKUP(K54,'[1]TAB. SAL. MÍN.'!$A$415:$F$1073,4,FALSE)</f>
        <v>136</v>
      </c>
      <c r="C54" s="42">
        <f t="shared" si="4"/>
        <v>0</v>
      </c>
      <c r="D54" s="28">
        <f aca="true" t="shared" si="17" ref="D54:D64">IF(C54=0,"",ROUND(B54*(C54+J54)/30,2))</f>
      </c>
      <c r="E54" s="26" t="e">
        <f>VLOOKUP(K54,'[1]TAB. PREVIDENCIÁRIA'!$A$298:$D$2558,4,FALSE)/VLOOKUP($C$5,'[1]TAB. PREVIDENCIÁRIA'!$A$298:$D$2558,4,FALSE)</f>
        <v>#NAME?</v>
      </c>
      <c r="F54" s="25">
        <f t="shared" si="6"/>
      </c>
      <c r="G54" s="27" t="e">
        <f t="shared" si="16"/>
        <v>#NAME?</v>
      </c>
      <c r="H54" s="25">
        <f t="shared" si="7"/>
      </c>
      <c r="I54" s="5">
        <f t="shared" si="8"/>
      </c>
      <c r="J54" s="62">
        <v>1</v>
      </c>
      <c r="K54" s="50">
        <f t="shared" si="9"/>
        <v>36557</v>
      </c>
      <c r="L54" s="44">
        <v>29</v>
      </c>
      <c r="M54" s="65"/>
      <c r="N54" s="66">
        <f t="shared" si="10"/>
        <v>0</v>
      </c>
      <c r="P54" s="67">
        <f t="shared" si="11"/>
      </c>
      <c r="R54" s="44">
        <f t="shared" si="12"/>
      </c>
      <c r="S54" s="44">
        <f t="shared" si="13"/>
      </c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20">
        <v>36586</v>
      </c>
      <c r="B55" s="22">
        <f>VLOOKUP(K55,'[1]TAB. SAL. MÍN.'!$A$415:$F$1073,4,FALSE)</f>
        <v>136</v>
      </c>
      <c r="C55" s="42">
        <f t="shared" si="4"/>
        <v>0</v>
      </c>
      <c r="D55" s="28">
        <f t="shared" si="17"/>
      </c>
      <c r="E55" s="26" t="e">
        <f>VLOOKUP(K55,'[1]TAB. PREVIDENCIÁRIA'!$A$298:$D$2558,4,FALSE)/VLOOKUP($C$5,'[1]TAB. PREVIDENCIÁRIA'!$A$298:$D$2558,4,FALSE)</f>
        <v>#NAME?</v>
      </c>
      <c r="F55" s="25">
        <f t="shared" si="6"/>
      </c>
      <c r="G55" s="27" t="e">
        <f t="shared" si="16"/>
        <v>#NAME?</v>
      </c>
      <c r="H55" s="25">
        <f t="shared" si="7"/>
      </c>
      <c r="I55" s="5">
        <f t="shared" si="8"/>
      </c>
      <c r="J55" s="62">
        <v>-1</v>
      </c>
      <c r="K55" s="50">
        <f t="shared" si="9"/>
        <v>36586</v>
      </c>
      <c r="L55" s="44">
        <v>31</v>
      </c>
      <c r="M55" s="65"/>
      <c r="N55" s="66">
        <f t="shared" si="10"/>
        <v>0</v>
      </c>
      <c r="P55" s="67">
        <f t="shared" si="11"/>
      </c>
      <c r="R55" s="44">
        <f t="shared" si="12"/>
      </c>
      <c r="S55" s="44">
        <f t="shared" si="13"/>
      </c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20">
        <v>36617</v>
      </c>
      <c r="B56" s="22">
        <f>VLOOKUP(K56,'[1]TAB. SAL. MÍN.'!$A$415:$F$1073,4,FALSE)</f>
        <v>151</v>
      </c>
      <c r="C56" s="42">
        <f t="shared" si="4"/>
        <v>0</v>
      </c>
      <c r="D56" s="28">
        <f t="shared" si="17"/>
      </c>
      <c r="E56" s="26" t="e">
        <f>VLOOKUP(K56,'[1]TAB. PREVIDENCIÁRIA'!$A$298:$D$2558,4,FALSE)/VLOOKUP($C$5,'[1]TAB. PREVIDENCIÁRIA'!$A$298:$D$2558,4,FALSE)</f>
        <v>#NAME?</v>
      </c>
      <c r="F56" s="25">
        <f t="shared" si="6"/>
      </c>
      <c r="G56" s="27" t="e">
        <f t="shared" si="16"/>
        <v>#NAME?</v>
      </c>
      <c r="H56" s="25">
        <f t="shared" si="7"/>
      </c>
      <c r="I56" s="5">
        <f t="shared" si="8"/>
      </c>
      <c r="J56" s="62">
        <v>0</v>
      </c>
      <c r="K56" s="50">
        <f t="shared" si="9"/>
        <v>36617</v>
      </c>
      <c r="L56" s="44">
        <v>30</v>
      </c>
      <c r="M56" s="65"/>
      <c r="N56" s="66">
        <f t="shared" si="10"/>
        <v>0</v>
      </c>
      <c r="P56" s="67">
        <f t="shared" si="11"/>
      </c>
      <c r="R56" s="44">
        <f t="shared" si="12"/>
      </c>
      <c r="S56" s="44">
        <f t="shared" si="13"/>
      </c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20">
        <v>36647</v>
      </c>
      <c r="B57" s="22">
        <f>VLOOKUP(K57,'[1]TAB. SAL. MÍN.'!$A$415:$F$1073,4,FALSE)</f>
        <v>151</v>
      </c>
      <c r="C57" s="42">
        <f t="shared" si="4"/>
        <v>0</v>
      </c>
      <c r="D57" s="28">
        <f t="shared" si="17"/>
      </c>
      <c r="E57" s="26" t="e">
        <f>VLOOKUP(K57,'[1]TAB. PREVIDENCIÁRIA'!$A$298:$D$2558,4,FALSE)/VLOOKUP($C$5,'[1]TAB. PREVIDENCIÁRIA'!$A$298:$D$2558,4,FALSE)</f>
        <v>#NAME?</v>
      </c>
      <c r="F57" s="25">
        <f t="shared" si="6"/>
      </c>
      <c r="G57" s="27" t="e">
        <f t="shared" si="16"/>
        <v>#NAME?</v>
      </c>
      <c r="H57" s="25">
        <f t="shared" si="7"/>
      </c>
      <c r="I57" s="5">
        <f t="shared" si="8"/>
      </c>
      <c r="J57" s="62">
        <v>-1</v>
      </c>
      <c r="K57" s="50">
        <f t="shared" si="9"/>
        <v>36647</v>
      </c>
      <c r="L57" s="44">
        <v>31</v>
      </c>
      <c r="M57" s="65"/>
      <c r="N57" s="66">
        <f t="shared" si="10"/>
        <v>0</v>
      </c>
      <c r="P57" s="67">
        <f t="shared" si="11"/>
      </c>
      <c r="R57" s="44">
        <f t="shared" si="12"/>
      </c>
      <c r="S57" s="44">
        <f t="shared" si="13"/>
      </c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20">
        <v>36678</v>
      </c>
      <c r="B58" s="22">
        <f>VLOOKUP(K58,'[1]TAB. SAL. MÍN.'!$A$415:$F$1073,4,FALSE)</f>
        <v>151</v>
      </c>
      <c r="C58" s="42">
        <f t="shared" si="4"/>
        <v>0</v>
      </c>
      <c r="D58" s="28">
        <f t="shared" si="17"/>
      </c>
      <c r="E58" s="26" t="e">
        <f>VLOOKUP(K58,'[1]TAB. PREVIDENCIÁRIA'!$A$298:$D$2558,4,FALSE)/VLOOKUP($C$5,'[1]TAB. PREVIDENCIÁRIA'!$A$298:$D$2558,4,FALSE)</f>
        <v>#NAME?</v>
      </c>
      <c r="F58" s="25">
        <f t="shared" si="6"/>
      </c>
      <c r="G58" s="27" t="e">
        <f t="shared" si="16"/>
        <v>#NAME?</v>
      </c>
      <c r="H58" s="25">
        <f t="shared" si="7"/>
      </c>
      <c r="I58" s="5">
        <f t="shared" si="8"/>
      </c>
      <c r="J58" s="62">
        <v>0</v>
      </c>
      <c r="K58" s="50">
        <f t="shared" si="9"/>
        <v>36678</v>
      </c>
      <c r="L58" s="44">
        <v>30</v>
      </c>
      <c r="M58" s="65"/>
      <c r="N58" s="66">
        <f t="shared" si="10"/>
        <v>0</v>
      </c>
      <c r="P58" s="67">
        <f t="shared" si="11"/>
      </c>
      <c r="R58" s="44">
        <f t="shared" si="12"/>
      </c>
      <c r="S58" s="44">
        <f t="shared" si="13"/>
      </c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20">
        <v>36708</v>
      </c>
      <c r="B59" s="22">
        <f>VLOOKUP(K59,'[1]TAB. SAL. MÍN.'!$A$415:$F$1073,4,FALSE)</f>
        <v>151</v>
      </c>
      <c r="C59" s="42">
        <f t="shared" si="4"/>
        <v>0</v>
      </c>
      <c r="D59" s="28">
        <f t="shared" si="17"/>
      </c>
      <c r="E59" s="26" t="e">
        <f>VLOOKUP(K59,'[1]TAB. PREVIDENCIÁRIA'!$A$298:$D$2558,4,FALSE)/VLOOKUP($C$5,'[1]TAB. PREVIDENCIÁRIA'!$A$298:$D$2558,4,FALSE)</f>
        <v>#NAME?</v>
      </c>
      <c r="F59" s="25">
        <f t="shared" si="6"/>
      </c>
      <c r="G59" s="27" t="e">
        <f t="shared" si="16"/>
        <v>#NAME?</v>
      </c>
      <c r="H59" s="25">
        <f t="shared" si="7"/>
      </c>
      <c r="I59" s="5">
        <f t="shared" si="8"/>
      </c>
      <c r="J59" s="62">
        <v>-1</v>
      </c>
      <c r="K59" s="50">
        <f t="shared" si="9"/>
        <v>36708</v>
      </c>
      <c r="L59" s="44">
        <v>31</v>
      </c>
      <c r="M59" s="65"/>
      <c r="N59" s="66">
        <f t="shared" si="10"/>
        <v>0</v>
      </c>
      <c r="P59" s="67">
        <f t="shared" si="11"/>
      </c>
      <c r="R59" s="44">
        <f t="shared" si="12"/>
      </c>
      <c r="S59" s="44">
        <f t="shared" si="13"/>
      </c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20">
        <v>36739</v>
      </c>
      <c r="B60" s="22">
        <f>VLOOKUP(K60,'[1]TAB. SAL. MÍN.'!$A$415:$F$1073,4,FALSE)</f>
        <v>151</v>
      </c>
      <c r="C60" s="42">
        <f t="shared" si="4"/>
        <v>0</v>
      </c>
      <c r="D60" s="28">
        <f t="shared" si="17"/>
      </c>
      <c r="E60" s="26" t="e">
        <f>VLOOKUP(K60,'[1]TAB. PREVIDENCIÁRIA'!$A$298:$D$2558,4,FALSE)/VLOOKUP($C$5,'[1]TAB. PREVIDENCIÁRIA'!$A$298:$D$2558,4,FALSE)</f>
        <v>#NAME?</v>
      </c>
      <c r="F60" s="25">
        <f t="shared" si="6"/>
      </c>
      <c r="G60" s="27" t="e">
        <f t="shared" si="16"/>
        <v>#NAME?</v>
      </c>
      <c r="H60" s="25">
        <f t="shared" si="7"/>
      </c>
      <c r="I60" s="5">
        <f t="shared" si="8"/>
      </c>
      <c r="J60" s="62">
        <v>-1</v>
      </c>
      <c r="K60" s="50">
        <f t="shared" si="9"/>
        <v>36739</v>
      </c>
      <c r="L60" s="44">
        <v>31</v>
      </c>
      <c r="M60" s="65"/>
      <c r="N60" s="66">
        <f t="shared" si="10"/>
        <v>0</v>
      </c>
      <c r="P60" s="67">
        <f t="shared" si="11"/>
      </c>
      <c r="R60" s="44">
        <f t="shared" si="12"/>
      </c>
      <c r="S60" s="44">
        <f t="shared" si="13"/>
      </c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20">
        <v>36770</v>
      </c>
      <c r="B61" s="22">
        <f>VLOOKUP(K61,'[1]TAB. SAL. MÍN.'!$A$415:$F$1073,4,FALSE)</f>
        <v>151</v>
      </c>
      <c r="C61" s="42">
        <f t="shared" si="4"/>
        <v>0</v>
      </c>
      <c r="D61" s="28">
        <f t="shared" si="17"/>
      </c>
      <c r="E61" s="26" t="e">
        <f>VLOOKUP(K61,'[1]TAB. PREVIDENCIÁRIA'!$A$298:$D$2558,4,FALSE)/VLOOKUP($C$5,'[1]TAB. PREVIDENCIÁRIA'!$A$298:$D$2558,4,FALSE)</f>
        <v>#NAME?</v>
      </c>
      <c r="F61" s="25">
        <f t="shared" si="6"/>
      </c>
      <c r="G61" s="27" t="e">
        <f t="shared" si="16"/>
        <v>#NAME?</v>
      </c>
      <c r="H61" s="25">
        <f t="shared" si="7"/>
      </c>
      <c r="I61" s="5">
        <f t="shared" si="8"/>
      </c>
      <c r="J61" s="62">
        <v>0</v>
      </c>
      <c r="K61" s="50">
        <f t="shared" si="9"/>
        <v>36770</v>
      </c>
      <c r="L61" s="44">
        <v>30</v>
      </c>
      <c r="M61" s="65"/>
      <c r="N61" s="66">
        <f t="shared" si="10"/>
        <v>0</v>
      </c>
      <c r="P61" s="67">
        <f t="shared" si="11"/>
      </c>
      <c r="R61" s="44">
        <f t="shared" si="12"/>
      </c>
      <c r="S61" s="44">
        <f t="shared" si="13"/>
      </c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20">
        <v>36800</v>
      </c>
      <c r="B62" s="22">
        <f>VLOOKUP(K62,'[1]TAB. SAL. MÍN.'!$A$415:$F$1073,4,FALSE)</f>
        <v>151</v>
      </c>
      <c r="C62" s="42">
        <f t="shared" si="4"/>
        <v>0</v>
      </c>
      <c r="D62" s="28">
        <f t="shared" si="17"/>
      </c>
      <c r="E62" s="26" t="e">
        <f>VLOOKUP(K62,'[1]TAB. PREVIDENCIÁRIA'!$A$298:$D$2558,4,FALSE)/VLOOKUP($C$5,'[1]TAB. PREVIDENCIÁRIA'!$A$298:$D$2558,4,FALSE)</f>
        <v>#NAME?</v>
      </c>
      <c r="F62" s="25">
        <f t="shared" si="6"/>
      </c>
      <c r="G62" s="27" t="e">
        <f t="shared" si="16"/>
        <v>#NAME?</v>
      </c>
      <c r="H62" s="25">
        <f t="shared" si="7"/>
      </c>
      <c r="I62" s="5">
        <f t="shared" si="8"/>
      </c>
      <c r="J62" s="62">
        <v>-1</v>
      </c>
      <c r="K62" s="50">
        <f t="shared" si="9"/>
        <v>36800</v>
      </c>
      <c r="L62" s="44">
        <v>31</v>
      </c>
      <c r="M62" s="65"/>
      <c r="N62" s="66">
        <f t="shared" si="10"/>
        <v>0</v>
      </c>
      <c r="P62" s="67">
        <f t="shared" si="11"/>
      </c>
      <c r="R62" s="44">
        <f t="shared" si="12"/>
      </c>
      <c r="S62" s="44">
        <f t="shared" si="13"/>
      </c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20">
        <v>36831</v>
      </c>
      <c r="B63" s="22">
        <f>VLOOKUP(K63,'[1]TAB. SAL. MÍN.'!$A$415:$F$1073,4,FALSE)</f>
        <v>151</v>
      </c>
      <c r="C63" s="42">
        <f t="shared" si="4"/>
        <v>0</v>
      </c>
      <c r="D63" s="28">
        <f t="shared" si="17"/>
      </c>
      <c r="E63" s="26" t="e">
        <f>VLOOKUP(K63,'[1]TAB. PREVIDENCIÁRIA'!$A$298:$D$2558,4,FALSE)/VLOOKUP($C$5,'[1]TAB. PREVIDENCIÁRIA'!$A$298:$D$2558,4,FALSE)</f>
        <v>#NAME?</v>
      </c>
      <c r="F63" s="25">
        <f t="shared" si="6"/>
      </c>
      <c r="G63" s="27" t="e">
        <f t="shared" si="16"/>
        <v>#NAME?</v>
      </c>
      <c r="H63" s="25">
        <f t="shared" si="7"/>
      </c>
      <c r="I63" s="5">
        <f t="shared" si="8"/>
      </c>
      <c r="J63" s="62">
        <v>0</v>
      </c>
      <c r="K63" s="50">
        <f t="shared" si="9"/>
        <v>36831</v>
      </c>
      <c r="L63" s="44">
        <v>30</v>
      </c>
      <c r="M63" s="65"/>
      <c r="N63" s="66">
        <f t="shared" si="10"/>
        <v>0</v>
      </c>
      <c r="P63" s="67">
        <f t="shared" si="11"/>
      </c>
      <c r="R63" s="44">
        <f t="shared" si="12"/>
      </c>
      <c r="S63" s="44">
        <f t="shared" si="13"/>
      </c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20">
        <v>36861</v>
      </c>
      <c r="B64" s="22">
        <f>VLOOKUP(K64,'[1]TAB. SAL. MÍN.'!$A$415:$F$1073,4,FALSE)</f>
        <v>151</v>
      </c>
      <c r="C64" s="42">
        <f t="shared" si="4"/>
        <v>0</v>
      </c>
      <c r="D64" s="28">
        <f t="shared" si="17"/>
      </c>
      <c r="E64" s="26" t="e">
        <f>VLOOKUP(K64,'[1]TAB. PREVIDENCIÁRIA'!$A$298:$D$2558,4,FALSE)/VLOOKUP($C$5,'[1]TAB. PREVIDENCIÁRIA'!$A$298:$D$2558,4,FALSE)</f>
        <v>#NAME?</v>
      </c>
      <c r="F64" s="25">
        <f t="shared" si="6"/>
      </c>
      <c r="G64" s="27" t="e">
        <f t="shared" si="16"/>
        <v>#NAME?</v>
      </c>
      <c r="H64" s="25">
        <f t="shared" si="7"/>
      </c>
      <c r="I64" s="5">
        <f t="shared" si="8"/>
      </c>
      <c r="J64" s="62">
        <v>-1</v>
      </c>
      <c r="K64" s="50">
        <f t="shared" si="9"/>
        <v>36861</v>
      </c>
      <c r="L64" s="44">
        <v>31</v>
      </c>
      <c r="M64" s="65"/>
      <c r="N64" s="66">
        <f t="shared" si="10"/>
        <v>0</v>
      </c>
      <c r="P64" s="67">
        <f t="shared" si="11"/>
      </c>
      <c r="R64" s="44">
        <f t="shared" si="12"/>
      </c>
      <c r="S64" s="44">
        <f t="shared" si="13"/>
      </c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1" t="s">
        <v>29</v>
      </c>
      <c r="B65" s="22">
        <f>LARGE(N53:N64,1)</f>
        <v>0</v>
      </c>
      <c r="C65" s="42">
        <f>M65</f>
        <v>0</v>
      </c>
      <c r="D65" s="28">
        <f>IF(B65=0,"",ROUND(B65*C65/12,2))</f>
      </c>
      <c r="E65" s="26" t="e">
        <f>IF(SUM(C53:C64)=0,E64,SMALL(R53:R64,1))</f>
        <v>#NAME?</v>
      </c>
      <c r="F65" s="25">
        <f t="shared" si="6"/>
      </c>
      <c r="G65" s="27" t="e">
        <f>IF(SUM(C53:C64)=0,G64,SMALL(S53:S64,1))</f>
        <v>#NAME?</v>
      </c>
      <c r="H65" s="25">
        <f t="shared" si="7"/>
      </c>
      <c r="I65" s="5">
        <f t="shared" si="8"/>
      </c>
      <c r="K65" s="50">
        <f>K64</f>
        <v>36861</v>
      </c>
      <c r="L65" s="44">
        <f>YEAR(K65)</f>
        <v>2000</v>
      </c>
      <c r="M65" s="68">
        <f>IF(L65=$M$11,$N$11,IF(L65=$M$12,$N$12,0))</f>
        <v>0</v>
      </c>
      <c r="N65" s="66">
        <f t="shared" si="10"/>
        <v>0</v>
      </c>
      <c r="P65" s="67">
        <f t="shared" si="11"/>
      </c>
      <c r="R65" s="44">
        <f t="shared" si="12"/>
      </c>
      <c r="S65" s="44">
        <f t="shared" si="13"/>
      </c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20">
        <v>36892</v>
      </c>
      <c r="B66" s="22">
        <f>VLOOKUP(K66,'[1]TAB. SAL. MÍN.'!$A$415:$F$1073,4,FALSE)</f>
        <v>151</v>
      </c>
      <c r="C66" s="42">
        <f t="shared" si="4"/>
        <v>0</v>
      </c>
      <c r="D66" s="28">
        <f>IF(C66=0,"",ROUND(B66*(C66+J66)/30,2))</f>
      </c>
      <c r="E66" s="26" t="e">
        <f>VLOOKUP(K66,'[1]TAB. PREVIDENCIÁRIA'!$A$298:$D$2558,4,FALSE)/VLOOKUP($C$5,'[1]TAB. PREVIDENCIÁRIA'!$A$298:$D$2558,4,FALSE)</f>
        <v>#NAME?</v>
      </c>
      <c r="F66" s="25">
        <f t="shared" si="6"/>
      </c>
      <c r="G66" s="27" t="e">
        <f aca="true" t="shared" si="18" ref="G66:G77">IF(K66&lt;$C$3,DAYS360($C$3,$C$5)/30*$C$4,DAYS360(K66,$C$5)/30*$C$4)</f>
        <v>#NAME?</v>
      </c>
      <c r="H66" s="25">
        <f t="shared" si="7"/>
      </c>
      <c r="I66" s="5">
        <f t="shared" si="8"/>
      </c>
      <c r="J66" s="62">
        <v>-1</v>
      </c>
      <c r="K66" s="50">
        <f>A66</f>
        <v>36892</v>
      </c>
      <c r="L66" s="44">
        <v>31</v>
      </c>
      <c r="M66" s="65"/>
      <c r="N66" s="66">
        <f t="shared" si="10"/>
        <v>0</v>
      </c>
      <c r="P66" s="67">
        <f t="shared" si="11"/>
      </c>
      <c r="R66" s="44">
        <f t="shared" si="12"/>
      </c>
      <c r="S66" s="44">
        <f t="shared" si="13"/>
      </c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20">
        <v>36923</v>
      </c>
      <c r="B67" s="22">
        <f>VLOOKUP(K67,'[1]TAB. SAL. MÍN.'!$A$415:$F$1073,4,FALSE)</f>
        <v>151</v>
      </c>
      <c r="C67" s="42">
        <f t="shared" si="4"/>
        <v>0</v>
      </c>
      <c r="D67" s="28">
        <f aca="true" t="shared" si="19" ref="D67:D77">IF(C67=0,"",ROUND(B67*(C67+J67)/30,2))</f>
      </c>
      <c r="E67" s="26" t="e">
        <f>VLOOKUP(K67,'[1]TAB. PREVIDENCIÁRIA'!$A$298:$D$2558,4,FALSE)/VLOOKUP($C$5,'[1]TAB. PREVIDENCIÁRIA'!$A$298:$D$2558,4,FALSE)</f>
        <v>#NAME?</v>
      </c>
      <c r="F67" s="25">
        <f t="shared" si="6"/>
      </c>
      <c r="G67" s="27" t="e">
        <f t="shared" si="18"/>
        <v>#NAME?</v>
      </c>
      <c r="H67" s="25">
        <f t="shared" si="7"/>
      </c>
      <c r="I67" s="5">
        <f t="shared" si="8"/>
      </c>
      <c r="J67" s="62">
        <v>2</v>
      </c>
      <c r="K67" s="50">
        <f t="shared" si="9"/>
        <v>36923</v>
      </c>
      <c r="L67" s="44">
        <v>28</v>
      </c>
      <c r="M67" s="65"/>
      <c r="N67" s="66">
        <f t="shared" si="10"/>
        <v>0</v>
      </c>
      <c r="P67" s="67">
        <f t="shared" si="11"/>
      </c>
      <c r="R67" s="44">
        <f t="shared" si="12"/>
      </c>
      <c r="S67" s="44">
        <f t="shared" si="13"/>
      </c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20">
        <v>36951</v>
      </c>
      <c r="B68" s="22">
        <f>VLOOKUP(K68,'[1]TAB. SAL. MÍN.'!$A$415:$F$1073,4,FALSE)</f>
        <v>151</v>
      </c>
      <c r="C68" s="42">
        <f t="shared" si="4"/>
        <v>0</v>
      </c>
      <c r="D68" s="28">
        <f t="shared" si="19"/>
      </c>
      <c r="E68" s="26" t="e">
        <f>VLOOKUP(K68,'[1]TAB. PREVIDENCIÁRIA'!$A$298:$D$2558,4,FALSE)/VLOOKUP($C$5,'[1]TAB. PREVIDENCIÁRIA'!$A$298:$D$2558,4,FALSE)</f>
        <v>#NAME?</v>
      </c>
      <c r="F68" s="25">
        <f t="shared" si="6"/>
      </c>
      <c r="G68" s="27" t="e">
        <f t="shared" si="18"/>
        <v>#NAME?</v>
      </c>
      <c r="H68" s="25">
        <f t="shared" si="7"/>
      </c>
      <c r="I68" s="5">
        <f t="shared" si="8"/>
      </c>
      <c r="J68" s="62">
        <v>-1</v>
      </c>
      <c r="K68" s="50">
        <f t="shared" si="9"/>
        <v>36951</v>
      </c>
      <c r="L68" s="44">
        <v>31</v>
      </c>
      <c r="M68" s="65"/>
      <c r="N68" s="66">
        <f t="shared" si="10"/>
        <v>0</v>
      </c>
      <c r="P68" s="67">
        <f t="shared" si="11"/>
      </c>
      <c r="R68" s="44">
        <f t="shared" si="12"/>
      </c>
      <c r="S68" s="44">
        <f t="shared" si="13"/>
      </c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20">
        <v>36982</v>
      </c>
      <c r="B69" s="22">
        <f>VLOOKUP(K69,'[1]TAB. SAL. MÍN.'!$A$415:$F$1073,4,FALSE)</f>
        <v>180</v>
      </c>
      <c r="C69" s="42">
        <f t="shared" si="4"/>
        <v>0</v>
      </c>
      <c r="D69" s="28">
        <f t="shared" si="19"/>
      </c>
      <c r="E69" s="26" t="e">
        <f>VLOOKUP(K69,'[1]TAB. PREVIDENCIÁRIA'!$A$298:$D$2558,4,FALSE)/VLOOKUP($C$5,'[1]TAB. PREVIDENCIÁRIA'!$A$298:$D$2558,4,FALSE)</f>
        <v>#NAME?</v>
      </c>
      <c r="F69" s="25">
        <f t="shared" si="6"/>
      </c>
      <c r="G69" s="27" t="e">
        <f t="shared" si="18"/>
        <v>#NAME?</v>
      </c>
      <c r="H69" s="25">
        <f t="shared" si="7"/>
      </c>
      <c r="I69" s="5">
        <f t="shared" si="8"/>
      </c>
      <c r="J69" s="62">
        <v>0</v>
      </c>
      <c r="K69" s="50">
        <f t="shared" si="9"/>
        <v>36982</v>
      </c>
      <c r="L69" s="44">
        <v>30</v>
      </c>
      <c r="M69" s="65"/>
      <c r="N69" s="66">
        <f t="shared" si="10"/>
        <v>0</v>
      </c>
      <c r="P69" s="67">
        <f t="shared" si="11"/>
      </c>
      <c r="R69" s="44">
        <f t="shared" si="12"/>
      </c>
      <c r="S69" s="44">
        <f t="shared" si="13"/>
      </c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20">
        <v>37012</v>
      </c>
      <c r="B70" s="22">
        <f>VLOOKUP(K70,'[1]TAB. SAL. MÍN.'!$A$415:$F$1073,4,FALSE)</f>
        <v>180</v>
      </c>
      <c r="C70" s="42">
        <f t="shared" si="4"/>
        <v>0</v>
      </c>
      <c r="D70" s="28">
        <f t="shared" si="19"/>
      </c>
      <c r="E70" s="26" t="e">
        <f>VLOOKUP(K70,'[1]TAB. PREVIDENCIÁRIA'!$A$298:$D$2558,4,FALSE)/VLOOKUP($C$5,'[1]TAB. PREVIDENCIÁRIA'!$A$298:$D$2558,4,FALSE)</f>
        <v>#NAME?</v>
      </c>
      <c r="F70" s="25">
        <f t="shared" si="6"/>
      </c>
      <c r="G70" s="27" t="e">
        <f t="shared" si="18"/>
        <v>#NAME?</v>
      </c>
      <c r="H70" s="25">
        <f t="shared" si="7"/>
      </c>
      <c r="I70" s="5">
        <f t="shared" si="8"/>
      </c>
      <c r="J70" s="62">
        <v>-1</v>
      </c>
      <c r="K70" s="50">
        <f t="shared" si="9"/>
        <v>37012</v>
      </c>
      <c r="L70" s="44">
        <v>31</v>
      </c>
      <c r="M70" s="65"/>
      <c r="N70" s="66">
        <f t="shared" si="10"/>
        <v>0</v>
      </c>
      <c r="P70" s="67">
        <f t="shared" si="11"/>
      </c>
      <c r="R70" s="44">
        <f t="shared" si="12"/>
      </c>
      <c r="S70" s="44">
        <f t="shared" si="13"/>
      </c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20">
        <v>37043</v>
      </c>
      <c r="B71" s="22">
        <f>VLOOKUP(K71,'[1]TAB. SAL. MÍN.'!$A$415:$F$1073,4,FALSE)</f>
        <v>180</v>
      </c>
      <c r="C71" s="42">
        <f t="shared" si="4"/>
        <v>0</v>
      </c>
      <c r="D71" s="28">
        <f t="shared" si="19"/>
      </c>
      <c r="E71" s="26" t="e">
        <f>VLOOKUP(K71,'[1]TAB. PREVIDENCIÁRIA'!$A$298:$D$2558,4,FALSE)/VLOOKUP($C$5,'[1]TAB. PREVIDENCIÁRIA'!$A$298:$D$2558,4,FALSE)</f>
        <v>#NAME?</v>
      </c>
      <c r="F71" s="25">
        <f t="shared" si="6"/>
      </c>
      <c r="G71" s="27" t="e">
        <f t="shared" si="18"/>
        <v>#NAME?</v>
      </c>
      <c r="H71" s="25">
        <f t="shared" si="7"/>
      </c>
      <c r="I71" s="5">
        <f t="shared" si="8"/>
      </c>
      <c r="J71" s="62">
        <v>0</v>
      </c>
      <c r="K71" s="50">
        <f t="shared" si="9"/>
        <v>37043</v>
      </c>
      <c r="L71" s="44">
        <v>30</v>
      </c>
      <c r="M71" s="65"/>
      <c r="N71" s="66">
        <f t="shared" si="10"/>
        <v>0</v>
      </c>
      <c r="P71" s="67">
        <f t="shared" si="11"/>
      </c>
      <c r="R71" s="44">
        <f t="shared" si="12"/>
      </c>
      <c r="S71" s="44">
        <f t="shared" si="13"/>
      </c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20">
        <v>37073</v>
      </c>
      <c r="B72" s="22">
        <f>VLOOKUP(K72,'[1]TAB. SAL. MÍN.'!$A$415:$F$1073,4,FALSE)</f>
        <v>180</v>
      </c>
      <c r="C72" s="42">
        <f t="shared" si="4"/>
        <v>0</v>
      </c>
      <c r="D72" s="28">
        <f t="shared" si="19"/>
      </c>
      <c r="E72" s="26" t="e">
        <f>VLOOKUP(K72,'[1]TAB. PREVIDENCIÁRIA'!$A$298:$D$2558,4,FALSE)/VLOOKUP($C$5,'[1]TAB. PREVIDENCIÁRIA'!$A$298:$D$2558,4,FALSE)</f>
        <v>#NAME?</v>
      </c>
      <c r="F72" s="25">
        <f t="shared" si="6"/>
      </c>
      <c r="G72" s="27" t="e">
        <f t="shared" si="18"/>
        <v>#NAME?</v>
      </c>
      <c r="H72" s="25">
        <f t="shared" si="7"/>
      </c>
      <c r="I72" s="5">
        <f t="shared" si="8"/>
      </c>
      <c r="J72" s="62">
        <v>-1</v>
      </c>
      <c r="K72" s="50">
        <f t="shared" si="9"/>
        <v>37073</v>
      </c>
      <c r="L72" s="44">
        <v>31</v>
      </c>
      <c r="M72" s="65"/>
      <c r="N72" s="66">
        <f t="shared" si="10"/>
        <v>0</v>
      </c>
      <c r="P72" s="67">
        <f t="shared" si="11"/>
      </c>
      <c r="R72" s="44">
        <f t="shared" si="12"/>
      </c>
      <c r="S72" s="44">
        <f t="shared" si="13"/>
      </c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20">
        <v>37104</v>
      </c>
      <c r="B73" s="22">
        <f>VLOOKUP(K73,'[1]TAB. SAL. MÍN.'!$A$415:$F$1073,4,FALSE)</f>
        <v>180</v>
      </c>
      <c r="C73" s="42">
        <f t="shared" si="4"/>
        <v>0</v>
      </c>
      <c r="D73" s="28">
        <f t="shared" si="19"/>
      </c>
      <c r="E73" s="26" t="e">
        <f>VLOOKUP(K73,'[1]TAB. PREVIDENCIÁRIA'!$A$298:$D$2558,4,FALSE)/VLOOKUP($C$5,'[1]TAB. PREVIDENCIÁRIA'!$A$298:$D$2558,4,FALSE)</f>
        <v>#NAME?</v>
      </c>
      <c r="F73" s="25">
        <f t="shared" si="6"/>
      </c>
      <c r="G73" s="27" t="e">
        <f t="shared" si="18"/>
        <v>#NAME?</v>
      </c>
      <c r="H73" s="25">
        <f t="shared" si="7"/>
      </c>
      <c r="I73" s="5">
        <f t="shared" si="8"/>
      </c>
      <c r="J73" s="62">
        <v>-1</v>
      </c>
      <c r="K73" s="50">
        <f t="shared" si="9"/>
        <v>37104</v>
      </c>
      <c r="L73" s="44">
        <v>31</v>
      </c>
      <c r="M73" s="65"/>
      <c r="N73" s="66">
        <f t="shared" si="10"/>
        <v>0</v>
      </c>
      <c r="P73" s="67">
        <f t="shared" si="11"/>
      </c>
      <c r="R73" s="44">
        <f t="shared" si="12"/>
      </c>
      <c r="S73" s="44">
        <f t="shared" si="13"/>
      </c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20">
        <v>37135</v>
      </c>
      <c r="B74" s="22">
        <f>VLOOKUP(K74,'[1]TAB. SAL. MÍN.'!$A$415:$F$1073,4,FALSE)</f>
        <v>180</v>
      </c>
      <c r="C74" s="42">
        <f t="shared" si="4"/>
        <v>0</v>
      </c>
      <c r="D74" s="28">
        <f t="shared" si="19"/>
      </c>
      <c r="E74" s="26" t="e">
        <f>VLOOKUP(K74,'[1]TAB. PREVIDENCIÁRIA'!$A$298:$D$2558,4,FALSE)/VLOOKUP($C$5,'[1]TAB. PREVIDENCIÁRIA'!$A$298:$D$2558,4,FALSE)</f>
        <v>#NAME?</v>
      </c>
      <c r="F74" s="25">
        <f t="shared" si="6"/>
      </c>
      <c r="G74" s="27" t="e">
        <f t="shared" si="18"/>
        <v>#NAME?</v>
      </c>
      <c r="H74" s="25">
        <f t="shared" si="7"/>
      </c>
      <c r="I74" s="5">
        <f t="shared" si="8"/>
      </c>
      <c r="J74" s="62">
        <v>0</v>
      </c>
      <c r="K74" s="50">
        <f t="shared" si="9"/>
        <v>37135</v>
      </c>
      <c r="L74" s="44">
        <v>30</v>
      </c>
      <c r="M74" s="65"/>
      <c r="N74" s="66">
        <f t="shared" si="10"/>
        <v>0</v>
      </c>
      <c r="P74" s="67">
        <f t="shared" si="11"/>
      </c>
      <c r="R74" s="44">
        <f t="shared" si="12"/>
      </c>
      <c r="S74" s="44">
        <f t="shared" si="13"/>
      </c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20">
        <v>37165</v>
      </c>
      <c r="B75" s="22">
        <f>VLOOKUP(K75,'[1]TAB. SAL. MÍN.'!$A$415:$F$1073,4,FALSE)</f>
        <v>180</v>
      </c>
      <c r="C75" s="42">
        <f t="shared" si="4"/>
        <v>0</v>
      </c>
      <c r="D75" s="28">
        <f t="shared" si="19"/>
      </c>
      <c r="E75" s="26" t="e">
        <f>VLOOKUP(K75,'[1]TAB. PREVIDENCIÁRIA'!$A$298:$D$2558,4,FALSE)/VLOOKUP($C$5,'[1]TAB. PREVIDENCIÁRIA'!$A$298:$D$2558,4,FALSE)</f>
        <v>#NAME?</v>
      </c>
      <c r="F75" s="25">
        <f t="shared" si="6"/>
      </c>
      <c r="G75" s="27" t="e">
        <f t="shared" si="18"/>
        <v>#NAME?</v>
      </c>
      <c r="H75" s="25">
        <f t="shared" si="7"/>
      </c>
      <c r="I75" s="5">
        <f t="shared" si="8"/>
      </c>
      <c r="J75" s="62">
        <v>-1</v>
      </c>
      <c r="K75" s="50">
        <f t="shared" si="9"/>
        <v>37165</v>
      </c>
      <c r="L75" s="44">
        <v>31</v>
      </c>
      <c r="M75" s="65"/>
      <c r="N75" s="66">
        <f t="shared" si="10"/>
        <v>0</v>
      </c>
      <c r="P75" s="67">
        <f t="shared" si="11"/>
      </c>
      <c r="R75" s="44">
        <f t="shared" si="12"/>
      </c>
      <c r="S75" s="44">
        <f t="shared" si="13"/>
      </c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20">
        <v>37196</v>
      </c>
      <c r="B76" s="22">
        <f>VLOOKUP(K76,'[1]TAB. SAL. MÍN.'!$A$415:$F$1073,4,FALSE)</f>
        <v>180</v>
      </c>
      <c r="C76" s="42">
        <f t="shared" si="4"/>
        <v>0</v>
      </c>
      <c r="D76" s="28">
        <f t="shared" si="19"/>
      </c>
      <c r="E76" s="26" t="e">
        <f>VLOOKUP(K76,'[1]TAB. PREVIDENCIÁRIA'!$A$298:$D$2558,4,FALSE)/VLOOKUP($C$5,'[1]TAB. PREVIDENCIÁRIA'!$A$298:$D$2558,4,FALSE)</f>
        <v>#NAME?</v>
      </c>
      <c r="F76" s="25">
        <f t="shared" si="6"/>
      </c>
      <c r="G76" s="27" t="e">
        <f t="shared" si="18"/>
        <v>#NAME?</v>
      </c>
      <c r="H76" s="25">
        <f t="shared" si="7"/>
      </c>
      <c r="I76" s="5">
        <f t="shared" si="8"/>
      </c>
      <c r="J76" s="62">
        <v>0</v>
      </c>
      <c r="K76" s="50">
        <f t="shared" si="9"/>
        <v>37196</v>
      </c>
      <c r="L76" s="44">
        <v>30</v>
      </c>
      <c r="M76" s="65"/>
      <c r="N76" s="66">
        <f t="shared" si="10"/>
        <v>0</v>
      </c>
      <c r="P76" s="67">
        <f t="shared" si="11"/>
      </c>
      <c r="R76" s="44">
        <f t="shared" si="12"/>
      </c>
      <c r="S76" s="44">
        <f t="shared" si="13"/>
      </c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20">
        <v>37226</v>
      </c>
      <c r="B77" s="22">
        <f>VLOOKUP(K77,'[1]TAB. SAL. MÍN.'!$A$415:$F$1073,4,FALSE)</f>
        <v>180</v>
      </c>
      <c r="C77" s="42">
        <f t="shared" si="4"/>
        <v>0</v>
      </c>
      <c r="D77" s="28">
        <f t="shared" si="19"/>
      </c>
      <c r="E77" s="26" t="e">
        <f>VLOOKUP(K77,'[1]TAB. PREVIDENCIÁRIA'!$A$298:$D$2558,4,FALSE)/VLOOKUP($C$5,'[1]TAB. PREVIDENCIÁRIA'!$A$298:$D$2558,4,FALSE)</f>
        <v>#NAME?</v>
      </c>
      <c r="F77" s="25">
        <f t="shared" si="6"/>
      </c>
      <c r="G77" s="27" t="e">
        <f t="shared" si="18"/>
        <v>#NAME?</v>
      </c>
      <c r="H77" s="25">
        <f t="shared" si="7"/>
      </c>
      <c r="I77" s="5">
        <f t="shared" si="8"/>
      </c>
      <c r="J77" s="62">
        <v>-1</v>
      </c>
      <c r="K77" s="50">
        <f t="shared" si="9"/>
        <v>37226</v>
      </c>
      <c r="L77" s="44">
        <v>31</v>
      </c>
      <c r="M77" s="65"/>
      <c r="N77" s="66">
        <f t="shared" si="10"/>
        <v>0</v>
      </c>
      <c r="P77" s="67">
        <f t="shared" si="11"/>
      </c>
      <c r="R77" s="44">
        <f t="shared" si="12"/>
      </c>
      <c r="S77" s="44">
        <f t="shared" si="13"/>
      </c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1" t="s">
        <v>30</v>
      </c>
      <c r="B78" s="22">
        <f>LARGE(N66:N77,1)</f>
        <v>0</v>
      </c>
      <c r="C78" s="42">
        <f>M78</f>
        <v>0</v>
      </c>
      <c r="D78" s="28">
        <f>IF(B78=0,"",ROUND(B78*C78/12,2))</f>
      </c>
      <c r="E78" s="26" t="e">
        <f>IF(SUM(C66:C77)=0,E77,SMALL(R66:R77,1))</f>
        <v>#NAME?</v>
      </c>
      <c r="F78" s="25">
        <f t="shared" si="6"/>
      </c>
      <c r="G78" s="27" t="e">
        <f>IF(SUM(C66:C77)=0,G77,SMALL(S66:S77,1))</f>
        <v>#NAME?</v>
      </c>
      <c r="H78" s="25">
        <f t="shared" si="7"/>
      </c>
      <c r="I78" s="5">
        <f t="shared" si="8"/>
      </c>
      <c r="K78" s="50">
        <f>K77</f>
        <v>37226</v>
      </c>
      <c r="L78" s="44">
        <f>YEAR(K78)</f>
        <v>2001</v>
      </c>
      <c r="M78" s="68">
        <f>IF(L78=$M$11,$N$11,IF(L78=$M$12,$N$12,0))</f>
        <v>0</v>
      </c>
      <c r="N78" s="66">
        <f t="shared" si="10"/>
        <v>0</v>
      </c>
      <c r="P78" s="67">
        <f t="shared" si="11"/>
      </c>
      <c r="R78" s="44">
        <f t="shared" si="12"/>
      </c>
      <c r="S78" s="44">
        <f t="shared" si="13"/>
      </c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20">
        <v>37257</v>
      </c>
      <c r="B79" s="22">
        <f>VLOOKUP(K79,'[1]TAB. SAL. MÍN.'!$A$415:$F$1073,4,FALSE)</f>
        <v>180</v>
      </c>
      <c r="C79" s="42">
        <f t="shared" si="4"/>
        <v>31</v>
      </c>
      <c r="D79" s="28">
        <f>IF(C79=0,"",ROUND(B79*(C79+J79)/30,2))</f>
        <v>180</v>
      </c>
      <c r="E79" s="26" t="e">
        <f>VLOOKUP(K79,'[1]TAB. PREVIDENCIÁRIA'!$A$298:$D$2558,4,FALSE)/VLOOKUP($C$5,'[1]TAB. PREVIDENCIÁRIA'!$A$298:$D$2558,4,FALSE)</f>
        <v>#NAME?</v>
      </c>
      <c r="F79" s="25" t="e">
        <f t="shared" si="6"/>
        <v>#NAME?</v>
      </c>
      <c r="G79" s="27" t="e">
        <f aca="true" t="shared" si="20" ref="G79:G90">IF(K79&lt;$C$3,DAYS360($C$3,$C$5)/30*$C$4,DAYS360(K79,$C$5)/30*$C$4)</f>
        <v>#NAME?</v>
      </c>
      <c r="H79" s="25" t="e">
        <f t="shared" si="7"/>
        <v>#NAME?</v>
      </c>
      <c r="I79" s="5" t="e">
        <f t="shared" si="8"/>
        <v>#NAME?</v>
      </c>
      <c r="J79" s="62">
        <v>-1</v>
      </c>
      <c r="K79" s="50">
        <f>A79</f>
        <v>37257</v>
      </c>
      <c r="L79" s="44">
        <v>31</v>
      </c>
      <c r="M79" s="65"/>
      <c r="N79" s="66">
        <f t="shared" si="10"/>
        <v>180</v>
      </c>
      <c r="P79" s="67" t="e">
        <f t="shared" si="11"/>
        <v>#NAME?</v>
      </c>
      <c r="R79" s="44" t="e">
        <f t="shared" si="12"/>
        <v>#NAME?</v>
      </c>
      <c r="S79" s="44" t="e">
        <f t="shared" si="13"/>
        <v>#NAME?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20">
        <v>37288</v>
      </c>
      <c r="B80" s="22">
        <f>VLOOKUP(K80,'[1]TAB. SAL. MÍN.'!$A$415:$F$1073,4,FALSE)</f>
        <v>180</v>
      </c>
      <c r="C80" s="42">
        <f t="shared" si="4"/>
        <v>28</v>
      </c>
      <c r="D80" s="28">
        <f aca="true" t="shared" si="21" ref="D80:D90">IF(C80=0,"",ROUND(B80*(C80+J80)/30,2))</f>
        <v>180</v>
      </c>
      <c r="E80" s="26" t="e">
        <f>VLOOKUP(K80,'[1]TAB. PREVIDENCIÁRIA'!$A$298:$D$2558,4,FALSE)/VLOOKUP($C$5,'[1]TAB. PREVIDENCIÁRIA'!$A$298:$D$2558,4,FALSE)</f>
        <v>#NAME?</v>
      </c>
      <c r="F80" s="25" t="e">
        <f t="shared" si="6"/>
        <v>#NAME?</v>
      </c>
      <c r="G80" s="27" t="e">
        <f t="shared" si="20"/>
        <v>#NAME?</v>
      </c>
      <c r="H80" s="25" t="e">
        <f t="shared" si="7"/>
        <v>#NAME?</v>
      </c>
      <c r="I80" s="5" t="e">
        <f t="shared" si="8"/>
        <v>#NAME?</v>
      </c>
      <c r="J80" s="62">
        <v>2</v>
      </c>
      <c r="K80" s="50">
        <f t="shared" si="9"/>
        <v>37288</v>
      </c>
      <c r="L80" s="44">
        <v>28</v>
      </c>
      <c r="M80" s="65"/>
      <c r="N80" s="66">
        <f t="shared" si="10"/>
        <v>180</v>
      </c>
      <c r="P80" s="67" t="e">
        <f t="shared" si="11"/>
        <v>#NAME?</v>
      </c>
      <c r="R80" s="44" t="e">
        <f t="shared" si="12"/>
        <v>#NAME?</v>
      </c>
      <c r="S80" s="44" t="e">
        <f t="shared" si="13"/>
        <v>#NAME?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20">
        <v>37316</v>
      </c>
      <c r="B81" s="22">
        <f>VLOOKUP(K81,'[1]TAB. SAL. MÍN.'!$A$415:$F$1073,4,FALSE)</f>
        <v>180</v>
      </c>
      <c r="C81" s="42">
        <f t="shared" si="4"/>
        <v>31</v>
      </c>
      <c r="D81" s="28">
        <f t="shared" si="21"/>
        <v>180</v>
      </c>
      <c r="E81" s="26" t="e">
        <f>VLOOKUP(K81,'[1]TAB. PREVIDENCIÁRIA'!$A$298:$D$2558,4,FALSE)/VLOOKUP($C$5,'[1]TAB. PREVIDENCIÁRIA'!$A$298:$D$2558,4,FALSE)</f>
        <v>#NAME?</v>
      </c>
      <c r="F81" s="25" t="e">
        <f t="shared" si="6"/>
        <v>#NAME?</v>
      </c>
      <c r="G81" s="27" t="e">
        <f t="shared" si="20"/>
        <v>#NAME?</v>
      </c>
      <c r="H81" s="25" t="e">
        <f t="shared" si="7"/>
        <v>#NAME?</v>
      </c>
      <c r="I81" s="5" t="e">
        <f t="shared" si="8"/>
        <v>#NAME?</v>
      </c>
      <c r="J81" s="62">
        <v>-1</v>
      </c>
      <c r="K81" s="50">
        <f t="shared" si="9"/>
        <v>37316</v>
      </c>
      <c r="L81" s="44">
        <v>31</v>
      </c>
      <c r="M81" s="65"/>
      <c r="N81" s="66">
        <f t="shared" si="10"/>
        <v>180</v>
      </c>
      <c r="P81" s="67" t="e">
        <f t="shared" si="11"/>
        <v>#NAME?</v>
      </c>
      <c r="R81" s="44" t="e">
        <f t="shared" si="12"/>
        <v>#NAME?</v>
      </c>
      <c r="S81" s="44" t="e">
        <f t="shared" si="13"/>
        <v>#NAME?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20">
        <v>37347</v>
      </c>
      <c r="B82" s="22">
        <f>VLOOKUP(K82,'[1]TAB. SAL. MÍN.'!$A$415:$F$1073,4,FALSE)</f>
        <v>200</v>
      </c>
      <c r="C82" s="42">
        <f t="shared" si="4"/>
        <v>30</v>
      </c>
      <c r="D82" s="28">
        <f t="shared" si="21"/>
        <v>200</v>
      </c>
      <c r="E82" s="26" t="e">
        <f>VLOOKUP(K82,'[1]TAB. PREVIDENCIÁRIA'!$A$298:$D$2558,4,FALSE)/VLOOKUP($C$5,'[1]TAB. PREVIDENCIÁRIA'!$A$298:$D$2558,4,FALSE)</f>
        <v>#NAME?</v>
      </c>
      <c r="F82" s="25" t="e">
        <f t="shared" si="6"/>
        <v>#NAME?</v>
      </c>
      <c r="G82" s="27" t="e">
        <f t="shared" si="20"/>
        <v>#NAME?</v>
      </c>
      <c r="H82" s="25" t="e">
        <f t="shared" si="7"/>
        <v>#NAME?</v>
      </c>
      <c r="I82" s="5" t="e">
        <f t="shared" si="8"/>
        <v>#NAME?</v>
      </c>
      <c r="J82" s="62">
        <v>0</v>
      </c>
      <c r="K82" s="50">
        <f t="shared" si="9"/>
        <v>37347</v>
      </c>
      <c r="L82" s="44">
        <v>30</v>
      </c>
      <c r="M82" s="65"/>
      <c r="N82" s="66">
        <f t="shared" si="10"/>
        <v>200</v>
      </c>
      <c r="P82" s="67" t="e">
        <f t="shared" si="11"/>
        <v>#NAME?</v>
      </c>
      <c r="R82" s="44" t="e">
        <f t="shared" si="12"/>
        <v>#NAME?</v>
      </c>
      <c r="S82" s="44" t="e">
        <f t="shared" si="13"/>
        <v>#NAME?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20">
        <v>37377</v>
      </c>
      <c r="B83" s="22">
        <f>VLOOKUP(K83,'[1]TAB. SAL. MÍN.'!$A$415:$F$1073,4,FALSE)</f>
        <v>200</v>
      </c>
      <c r="C83" s="42">
        <f t="shared" si="4"/>
        <v>0</v>
      </c>
      <c r="D83" s="28">
        <f t="shared" si="21"/>
      </c>
      <c r="E83" s="26" t="e">
        <f>VLOOKUP(K83,'[1]TAB. PREVIDENCIÁRIA'!$A$298:$D$2558,4,FALSE)/VLOOKUP($C$5,'[1]TAB. PREVIDENCIÁRIA'!$A$298:$D$2558,4,FALSE)</f>
        <v>#NAME?</v>
      </c>
      <c r="F83" s="25">
        <f t="shared" si="6"/>
      </c>
      <c r="G83" s="27" t="e">
        <f t="shared" si="20"/>
        <v>#NAME?</v>
      </c>
      <c r="H83" s="25">
        <f t="shared" si="7"/>
      </c>
      <c r="I83" s="5">
        <f t="shared" si="8"/>
      </c>
      <c r="J83" s="62">
        <v>-1</v>
      </c>
      <c r="K83" s="50">
        <f t="shared" si="9"/>
        <v>37377</v>
      </c>
      <c r="L83" s="44">
        <v>31</v>
      </c>
      <c r="M83" s="65"/>
      <c r="N83" s="66">
        <f t="shared" si="10"/>
        <v>0</v>
      </c>
      <c r="P83" s="67">
        <f t="shared" si="11"/>
      </c>
      <c r="R83" s="44">
        <f t="shared" si="12"/>
      </c>
      <c r="S83" s="44">
        <f t="shared" si="13"/>
      </c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20">
        <v>37408</v>
      </c>
      <c r="B84" s="22">
        <f>VLOOKUP(K84,'[1]TAB. SAL. MÍN.'!$A$415:$F$1073,4,FALSE)</f>
        <v>200</v>
      </c>
      <c r="C84" s="42">
        <f t="shared" si="4"/>
        <v>0</v>
      </c>
      <c r="D84" s="28">
        <f t="shared" si="21"/>
      </c>
      <c r="E84" s="26" t="e">
        <f>VLOOKUP(K84,'[1]TAB. PREVIDENCIÁRIA'!$A$298:$D$2558,4,FALSE)/VLOOKUP($C$5,'[1]TAB. PREVIDENCIÁRIA'!$A$298:$D$2558,4,FALSE)</f>
        <v>#NAME?</v>
      </c>
      <c r="F84" s="25">
        <f t="shared" si="6"/>
      </c>
      <c r="G84" s="27" t="e">
        <f t="shared" si="20"/>
        <v>#NAME?</v>
      </c>
      <c r="H84" s="25">
        <f t="shared" si="7"/>
      </c>
      <c r="I84" s="5">
        <f t="shared" si="8"/>
      </c>
      <c r="J84" s="62">
        <v>0</v>
      </c>
      <c r="K84" s="50">
        <f t="shared" si="9"/>
        <v>37408</v>
      </c>
      <c r="L84" s="44">
        <v>30</v>
      </c>
      <c r="M84" s="65"/>
      <c r="N84" s="66">
        <f t="shared" si="10"/>
        <v>0</v>
      </c>
      <c r="P84" s="67">
        <f t="shared" si="11"/>
      </c>
      <c r="R84" s="44">
        <f t="shared" si="12"/>
      </c>
      <c r="S84" s="44">
        <f t="shared" si="13"/>
      </c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20">
        <v>37438</v>
      </c>
      <c r="B85" s="22">
        <f>VLOOKUP(K85,'[1]TAB. SAL. MÍN.'!$A$415:$F$1073,4,FALSE)</f>
        <v>200</v>
      </c>
      <c r="C85" s="42">
        <f t="shared" si="4"/>
        <v>0</v>
      </c>
      <c r="D85" s="28">
        <f t="shared" si="21"/>
      </c>
      <c r="E85" s="26" t="e">
        <f>VLOOKUP(K85,'[1]TAB. PREVIDENCIÁRIA'!$A$298:$D$2558,4,FALSE)/VLOOKUP($C$5,'[1]TAB. PREVIDENCIÁRIA'!$A$298:$D$2558,4,FALSE)</f>
        <v>#NAME?</v>
      </c>
      <c r="F85" s="25">
        <f t="shared" si="6"/>
      </c>
      <c r="G85" s="27" t="e">
        <f t="shared" si="20"/>
        <v>#NAME?</v>
      </c>
      <c r="H85" s="25">
        <f t="shared" si="7"/>
      </c>
      <c r="I85" s="5">
        <f t="shared" si="8"/>
      </c>
      <c r="J85" s="62">
        <v>-1</v>
      </c>
      <c r="K85" s="50">
        <f t="shared" si="9"/>
        <v>37438</v>
      </c>
      <c r="L85" s="44">
        <v>31</v>
      </c>
      <c r="M85" s="65"/>
      <c r="N85" s="66">
        <f t="shared" si="10"/>
        <v>0</v>
      </c>
      <c r="P85" s="67">
        <f t="shared" si="11"/>
      </c>
      <c r="R85" s="44">
        <f t="shared" si="12"/>
      </c>
      <c r="S85" s="44">
        <f t="shared" si="13"/>
      </c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20">
        <v>37469</v>
      </c>
      <c r="B86" s="22">
        <f>VLOOKUP(K86,'[1]TAB. SAL. MÍN.'!$A$415:$F$1073,4,FALSE)</f>
        <v>200</v>
      </c>
      <c r="C86" s="42">
        <f t="shared" si="4"/>
        <v>0</v>
      </c>
      <c r="D86" s="28">
        <f t="shared" si="21"/>
      </c>
      <c r="E86" s="26" t="e">
        <f>VLOOKUP(K86,'[1]TAB. PREVIDENCIÁRIA'!$A$298:$D$2558,4,FALSE)/VLOOKUP($C$5,'[1]TAB. PREVIDENCIÁRIA'!$A$298:$D$2558,4,FALSE)</f>
        <v>#NAME?</v>
      </c>
      <c r="F86" s="25">
        <f t="shared" si="6"/>
      </c>
      <c r="G86" s="27" t="e">
        <f t="shared" si="20"/>
        <v>#NAME?</v>
      </c>
      <c r="H86" s="25">
        <f t="shared" si="7"/>
      </c>
      <c r="I86" s="5">
        <f t="shared" si="8"/>
      </c>
      <c r="J86" s="62">
        <v>-1</v>
      </c>
      <c r="K86" s="50">
        <f t="shared" si="9"/>
        <v>37469</v>
      </c>
      <c r="L86" s="44">
        <v>31</v>
      </c>
      <c r="M86" s="65"/>
      <c r="N86" s="66">
        <f t="shared" si="10"/>
        <v>0</v>
      </c>
      <c r="P86" s="67">
        <f t="shared" si="11"/>
      </c>
      <c r="R86" s="44">
        <f t="shared" si="12"/>
      </c>
      <c r="S86" s="44">
        <f t="shared" si="13"/>
      </c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20">
        <v>37500</v>
      </c>
      <c r="B87" s="22">
        <f>VLOOKUP(K87,'[1]TAB. SAL. MÍN.'!$A$415:$F$1073,4,FALSE)</f>
        <v>200</v>
      </c>
      <c r="C87" s="42">
        <f t="shared" si="4"/>
        <v>0</v>
      </c>
      <c r="D87" s="28">
        <f t="shared" si="21"/>
      </c>
      <c r="E87" s="26" t="e">
        <f>VLOOKUP(K87,'[1]TAB. PREVIDENCIÁRIA'!$A$298:$D$2558,4,FALSE)/VLOOKUP($C$5,'[1]TAB. PREVIDENCIÁRIA'!$A$298:$D$2558,4,FALSE)</f>
        <v>#NAME?</v>
      </c>
      <c r="F87" s="25">
        <f t="shared" si="6"/>
      </c>
      <c r="G87" s="27" t="e">
        <f t="shared" si="20"/>
        <v>#NAME?</v>
      </c>
      <c r="H87" s="25">
        <f t="shared" si="7"/>
      </c>
      <c r="I87" s="5">
        <f t="shared" si="8"/>
      </c>
      <c r="J87" s="62">
        <v>0</v>
      </c>
      <c r="K87" s="50">
        <f t="shared" si="9"/>
        <v>37500</v>
      </c>
      <c r="L87" s="44">
        <v>30</v>
      </c>
      <c r="M87" s="65"/>
      <c r="N87" s="66">
        <f t="shared" si="10"/>
        <v>0</v>
      </c>
      <c r="P87" s="67">
        <f t="shared" si="11"/>
      </c>
      <c r="R87" s="44">
        <f t="shared" si="12"/>
      </c>
      <c r="S87" s="44">
        <f t="shared" si="13"/>
      </c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19" ht="16.5">
      <c r="A88" s="20">
        <v>37530</v>
      </c>
      <c r="B88" s="22">
        <f>VLOOKUP(K88,'[1]TAB. SAL. MÍN.'!$A$415:$F$1073,4,FALSE)</f>
        <v>200</v>
      </c>
      <c r="C88" s="42">
        <f t="shared" si="4"/>
        <v>0</v>
      </c>
      <c r="D88" s="28">
        <f t="shared" si="21"/>
      </c>
      <c r="E88" s="26" t="e">
        <f>VLOOKUP(K88,'[1]TAB. PREVIDENCIÁRIA'!$A$298:$D$2558,4,FALSE)/VLOOKUP($C$5,'[1]TAB. PREVIDENCIÁRIA'!$A$298:$D$2558,4,FALSE)</f>
        <v>#NAME?</v>
      </c>
      <c r="F88" s="25">
        <f t="shared" si="6"/>
      </c>
      <c r="G88" s="27" t="e">
        <f t="shared" si="20"/>
        <v>#NAME?</v>
      </c>
      <c r="H88" s="25">
        <f t="shared" si="7"/>
      </c>
      <c r="I88" s="5">
        <f t="shared" si="8"/>
      </c>
      <c r="J88" s="62">
        <v>-1</v>
      </c>
      <c r="K88" s="50">
        <f t="shared" si="9"/>
        <v>37530</v>
      </c>
      <c r="L88" s="44">
        <v>31</v>
      </c>
      <c r="M88" s="65"/>
      <c r="N88" s="66">
        <f t="shared" si="10"/>
        <v>0</v>
      </c>
      <c r="P88" s="67">
        <f t="shared" si="11"/>
      </c>
      <c r="R88" s="44">
        <f t="shared" si="12"/>
      </c>
      <c r="S88" s="44">
        <f t="shared" si="13"/>
      </c>
    </row>
    <row r="89" spans="1:19" ht="16.5">
      <c r="A89" s="20">
        <v>37561</v>
      </c>
      <c r="B89" s="22">
        <f>VLOOKUP(K89,'[1]TAB. SAL. MÍN.'!$A$415:$F$1073,4,FALSE)</f>
        <v>200</v>
      </c>
      <c r="C89" s="42">
        <f t="shared" si="4"/>
        <v>0</v>
      </c>
      <c r="D89" s="28">
        <f t="shared" si="21"/>
      </c>
      <c r="E89" s="26" t="e">
        <f>VLOOKUP(K89,'[1]TAB. PREVIDENCIÁRIA'!$A$298:$D$2558,4,FALSE)/VLOOKUP($C$5,'[1]TAB. PREVIDENCIÁRIA'!$A$298:$D$2558,4,FALSE)</f>
        <v>#NAME?</v>
      </c>
      <c r="F89" s="25">
        <f t="shared" si="6"/>
      </c>
      <c r="G89" s="27" t="e">
        <f t="shared" si="20"/>
        <v>#NAME?</v>
      </c>
      <c r="H89" s="25">
        <f t="shared" si="7"/>
      </c>
      <c r="I89" s="5">
        <f t="shared" si="8"/>
      </c>
      <c r="J89" s="62">
        <v>0</v>
      </c>
      <c r="K89" s="50">
        <f t="shared" si="9"/>
        <v>37561</v>
      </c>
      <c r="L89" s="44">
        <v>30</v>
      </c>
      <c r="M89" s="65"/>
      <c r="N89" s="66">
        <f t="shared" si="10"/>
        <v>0</v>
      </c>
      <c r="P89" s="67">
        <f t="shared" si="11"/>
      </c>
      <c r="R89" s="44">
        <f t="shared" si="12"/>
      </c>
      <c r="S89" s="44">
        <f t="shared" si="13"/>
      </c>
    </row>
    <row r="90" spans="1:19" ht="16.5">
      <c r="A90" s="20">
        <v>37591</v>
      </c>
      <c r="B90" s="22">
        <f>VLOOKUP(K90,'[1]TAB. SAL. MÍN.'!$A$415:$F$1073,4,FALSE)</f>
        <v>200</v>
      </c>
      <c r="C90" s="42">
        <f t="shared" si="4"/>
        <v>0</v>
      </c>
      <c r="D90" s="28">
        <f t="shared" si="21"/>
      </c>
      <c r="E90" s="26" t="e">
        <f>VLOOKUP(K90,'[1]TAB. PREVIDENCIÁRIA'!$A$298:$D$2558,4,FALSE)/VLOOKUP($C$5,'[1]TAB. PREVIDENCIÁRIA'!$A$298:$D$2558,4,FALSE)</f>
        <v>#NAME?</v>
      </c>
      <c r="F90" s="25">
        <f t="shared" si="6"/>
      </c>
      <c r="G90" s="27" t="e">
        <f t="shared" si="20"/>
        <v>#NAME?</v>
      </c>
      <c r="H90" s="25">
        <f t="shared" si="7"/>
      </c>
      <c r="I90" s="5">
        <f t="shared" si="8"/>
      </c>
      <c r="J90" s="62">
        <v>-1</v>
      </c>
      <c r="K90" s="50">
        <f t="shared" si="9"/>
        <v>37591</v>
      </c>
      <c r="L90" s="44">
        <v>31</v>
      </c>
      <c r="M90" s="65"/>
      <c r="N90" s="66">
        <f t="shared" si="10"/>
        <v>0</v>
      </c>
      <c r="P90" s="67">
        <f t="shared" si="11"/>
      </c>
      <c r="R90" s="44">
        <f t="shared" si="12"/>
      </c>
      <c r="S90" s="44">
        <f t="shared" si="13"/>
      </c>
    </row>
    <row r="91" spans="1:19" ht="16.5">
      <c r="A91" s="11" t="s">
        <v>31</v>
      </c>
      <c r="B91" s="22">
        <f>LARGE(N79:N90,1)</f>
        <v>200</v>
      </c>
      <c r="C91" s="42">
        <f>M91</f>
        <v>4</v>
      </c>
      <c r="D91" s="28">
        <f>IF(B91=0,"",ROUND(B91*C91/12,2))</f>
        <v>66.67</v>
      </c>
      <c r="E91" s="26" t="e">
        <f>IF(SUM(C79:C90)=0,E90,SMALL(R79:R90,1))</f>
        <v>#NAME?</v>
      </c>
      <c r="F91" s="25" t="e">
        <f t="shared" si="6"/>
        <v>#NAME?</v>
      </c>
      <c r="G91" s="27" t="e">
        <f>IF(SUM(C79:C90)=0,G90,SMALL(S79:S90,1))</f>
        <v>#NAME?</v>
      </c>
      <c r="H91" s="25" t="e">
        <f t="shared" si="7"/>
        <v>#NAME?</v>
      </c>
      <c r="I91" s="5" t="e">
        <f t="shared" si="8"/>
        <v>#NAME?</v>
      </c>
      <c r="K91" s="50">
        <f>K90</f>
        <v>37591</v>
      </c>
      <c r="L91" s="44">
        <f>YEAR(K91)</f>
        <v>2002</v>
      </c>
      <c r="M91" s="68">
        <f>IF(L91=$M$11,$N$11,IF(L91=$M$12,$N$12,0))</f>
        <v>4</v>
      </c>
      <c r="N91" s="66">
        <f t="shared" si="10"/>
        <v>200</v>
      </c>
      <c r="O91" s="66"/>
      <c r="P91" s="67" t="e">
        <f t="shared" si="11"/>
        <v>#NAME?</v>
      </c>
      <c r="R91" s="44" t="e">
        <f t="shared" si="12"/>
        <v>#NAME?</v>
      </c>
      <c r="S91" s="44" t="e">
        <f t="shared" si="13"/>
        <v>#NAME?</v>
      </c>
    </row>
    <row r="92" spans="1:19" ht="16.5">
      <c r="A92" s="20">
        <v>37622</v>
      </c>
      <c r="B92" s="22">
        <f>VLOOKUP(K92,'[1]TAB. SAL. MÍN.'!$A$415:$F$1073,4,FALSE)</f>
        <v>200</v>
      </c>
      <c r="C92" s="42">
        <f aca="true" t="shared" si="22" ref="C92:C155">IF(AND(K92&gt;=$M$6,K92&lt;=$M$4),HLOOKUP(A92,$M$6:$Q$10,4,FALSE),0)</f>
        <v>0</v>
      </c>
      <c r="D92" s="28">
        <f>IF(C92=0,"",ROUND(B92*(C92+J92)/30,2))</f>
      </c>
      <c r="E92" s="26" t="e">
        <f>VLOOKUP(K92,'[1]TAB. PREVIDENCIÁRIA'!$A$298:$D$2558,4,FALSE)/VLOOKUP($C$5,'[1]TAB. PREVIDENCIÁRIA'!$A$298:$D$2558,4,FALSE)</f>
        <v>#NAME?</v>
      </c>
      <c r="F92" s="25">
        <f aca="true" t="shared" si="23" ref="F92:F155">IF(D92="","",ROUND(D92*E92,2))</f>
      </c>
      <c r="G92" s="27" t="e">
        <f aca="true" t="shared" si="24" ref="G92:G103">IF(K92&lt;$C$3,DAYS360($C$3,$C$5)/30*$C$4,DAYS360(K92,$C$5)/30*$C$4)</f>
        <v>#NAME?</v>
      </c>
      <c r="H92" s="25">
        <f aca="true" t="shared" si="25" ref="H92:H155">IF(F92="","",ROUND(F92*G92,2))</f>
      </c>
      <c r="I92" s="5">
        <f aca="true" t="shared" si="26" ref="I92:I155">IF(H92="","",F92+H92)</f>
      </c>
      <c r="J92" s="62">
        <v>-1</v>
      </c>
      <c r="K92" s="50">
        <f aca="true" t="shared" si="27" ref="K92:K155">A92</f>
        <v>37622</v>
      </c>
      <c r="L92" s="44">
        <v>31</v>
      </c>
      <c r="M92" s="65"/>
      <c r="N92" s="66">
        <f aca="true" t="shared" si="28" ref="N92:N155">IF(D92="",0,B92)</f>
        <v>0</v>
      </c>
      <c r="P92" s="67">
        <f aca="true" t="shared" si="29" ref="P92:P155">IF(I92="","",1)</f>
      </c>
      <c r="R92" s="44">
        <f aca="true" t="shared" si="30" ref="R92:R155">IF(I92="","",E92)</f>
      </c>
      <c r="S92" s="44">
        <f aca="true" t="shared" si="31" ref="S92:S155">IF(I92="","",G92)</f>
      </c>
    </row>
    <row r="93" spans="1:19" ht="16.5">
      <c r="A93" s="20">
        <v>37653</v>
      </c>
      <c r="B93" s="22">
        <f>VLOOKUP(K93,'[1]TAB. SAL. MÍN.'!$A$415:$F$1073,4,FALSE)</f>
        <v>200</v>
      </c>
      <c r="C93" s="42">
        <f t="shared" si="22"/>
        <v>0</v>
      </c>
      <c r="D93" s="28">
        <f aca="true" t="shared" si="32" ref="D93:D103">IF(C93=0,"",ROUND(B93*(C93+J93)/30,2))</f>
      </c>
      <c r="E93" s="26" t="e">
        <f>VLOOKUP(K93,'[1]TAB. PREVIDENCIÁRIA'!$A$298:$D$2558,4,FALSE)/VLOOKUP($C$5,'[1]TAB. PREVIDENCIÁRIA'!$A$298:$D$2558,4,FALSE)</f>
        <v>#NAME?</v>
      </c>
      <c r="F93" s="25">
        <f t="shared" si="23"/>
      </c>
      <c r="G93" s="27" t="e">
        <f t="shared" si="24"/>
        <v>#NAME?</v>
      </c>
      <c r="H93" s="25">
        <f t="shared" si="25"/>
      </c>
      <c r="I93" s="5">
        <f t="shared" si="26"/>
      </c>
      <c r="J93" s="62">
        <v>2</v>
      </c>
      <c r="K93" s="50">
        <f t="shared" si="27"/>
        <v>37653</v>
      </c>
      <c r="L93" s="44">
        <v>28</v>
      </c>
      <c r="M93" s="65"/>
      <c r="N93" s="66">
        <f t="shared" si="28"/>
        <v>0</v>
      </c>
      <c r="P93" s="67">
        <f t="shared" si="29"/>
      </c>
      <c r="R93" s="44">
        <f t="shared" si="30"/>
      </c>
      <c r="S93" s="44">
        <f t="shared" si="31"/>
      </c>
    </row>
    <row r="94" spans="1:53" ht="16.5">
      <c r="A94" s="20">
        <v>37681</v>
      </c>
      <c r="B94" s="22">
        <f>VLOOKUP(K94,'[1]TAB. SAL. MÍN.'!$A$415:$F$1073,4,FALSE)</f>
        <v>200</v>
      </c>
      <c r="C94" s="42">
        <f t="shared" si="22"/>
        <v>0</v>
      </c>
      <c r="D94" s="28">
        <f t="shared" si="32"/>
      </c>
      <c r="E94" s="26" t="e">
        <f>VLOOKUP(K94,'[1]TAB. PREVIDENCIÁRIA'!$A$298:$D$2558,4,FALSE)/VLOOKUP($C$5,'[1]TAB. PREVIDENCIÁRIA'!$A$298:$D$2558,4,FALSE)</f>
        <v>#NAME?</v>
      </c>
      <c r="F94" s="25">
        <f t="shared" si="23"/>
      </c>
      <c r="G94" s="27" t="e">
        <f t="shared" si="24"/>
        <v>#NAME?</v>
      </c>
      <c r="H94" s="25">
        <f t="shared" si="25"/>
      </c>
      <c r="I94" s="5">
        <f t="shared" si="26"/>
      </c>
      <c r="J94" s="62">
        <v>-1</v>
      </c>
      <c r="K94" s="50">
        <f t="shared" si="27"/>
        <v>37681</v>
      </c>
      <c r="L94" s="44">
        <v>31</v>
      </c>
      <c r="M94" s="65"/>
      <c r="N94" s="66">
        <f t="shared" si="28"/>
        <v>0</v>
      </c>
      <c r="P94" s="67">
        <f t="shared" si="29"/>
      </c>
      <c r="R94" s="44">
        <f t="shared" si="30"/>
      </c>
      <c r="S94" s="44">
        <f t="shared" si="31"/>
      </c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20">
        <v>37712</v>
      </c>
      <c r="B95" s="22">
        <f>VLOOKUP(K95,'[1]TAB. SAL. MÍN.'!$A$415:$F$1073,4,FALSE)</f>
        <v>240</v>
      </c>
      <c r="C95" s="42">
        <f t="shared" si="22"/>
        <v>0</v>
      </c>
      <c r="D95" s="28">
        <f t="shared" si="32"/>
      </c>
      <c r="E95" s="26" t="e">
        <f>VLOOKUP(K95,'[1]TAB. PREVIDENCIÁRIA'!$A$298:$D$2558,4,FALSE)/VLOOKUP($C$5,'[1]TAB. PREVIDENCIÁRIA'!$A$298:$D$2558,4,FALSE)</f>
        <v>#NAME?</v>
      </c>
      <c r="F95" s="25">
        <f t="shared" si="23"/>
      </c>
      <c r="G95" s="27" t="e">
        <f t="shared" si="24"/>
        <v>#NAME?</v>
      </c>
      <c r="H95" s="25">
        <f t="shared" si="25"/>
      </c>
      <c r="I95" s="5">
        <f t="shared" si="26"/>
      </c>
      <c r="J95" s="62">
        <v>0</v>
      </c>
      <c r="K95" s="50">
        <f t="shared" si="27"/>
        <v>37712</v>
      </c>
      <c r="L95" s="44">
        <v>30</v>
      </c>
      <c r="M95" s="65"/>
      <c r="N95" s="66">
        <f t="shared" si="28"/>
        <v>0</v>
      </c>
      <c r="P95" s="67">
        <f t="shared" si="29"/>
      </c>
      <c r="R95" s="44">
        <f t="shared" si="30"/>
      </c>
      <c r="S95" s="44">
        <f t="shared" si="31"/>
      </c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20">
        <v>37742</v>
      </c>
      <c r="B96" s="22">
        <f>VLOOKUP(K96,'[1]TAB. SAL. MÍN.'!$A$415:$F$1073,4,FALSE)</f>
        <v>240</v>
      </c>
      <c r="C96" s="42">
        <f t="shared" si="22"/>
        <v>0</v>
      </c>
      <c r="D96" s="28">
        <f t="shared" si="32"/>
      </c>
      <c r="E96" s="26" t="e">
        <f>VLOOKUP(K96,'[1]TAB. PREVIDENCIÁRIA'!$A$298:$D$2558,4,FALSE)/VLOOKUP($C$5,'[1]TAB. PREVIDENCIÁRIA'!$A$298:$D$2558,4,FALSE)</f>
        <v>#NAME?</v>
      </c>
      <c r="F96" s="25">
        <f t="shared" si="23"/>
      </c>
      <c r="G96" s="27" t="e">
        <f t="shared" si="24"/>
        <v>#NAME?</v>
      </c>
      <c r="H96" s="25">
        <f t="shared" si="25"/>
      </c>
      <c r="I96" s="5">
        <f t="shared" si="26"/>
      </c>
      <c r="J96" s="62">
        <v>-1</v>
      </c>
      <c r="K96" s="50">
        <f t="shared" si="27"/>
        <v>37742</v>
      </c>
      <c r="L96" s="44">
        <v>31</v>
      </c>
      <c r="M96" s="65"/>
      <c r="N96" s="66">
        <f t="shared" si="28"/>
        <v>0</v>
      </c>
      <c r="P96" s="67">
        <f t="shared" si="29"/>
      </c>
      <c r="R96" s="44">
        <f t="shared" si="30"/>
      </c>
      <c r="S96" s="44">
        <f t="shared" si="31"/>
      </c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20">
        <v>37773</v>
      </c>
      <c r="B97" s="22">
        <f>VLOOKUP(K97,'[1]TAB. SAL. MÍN.'!$A$415:$F$1073,4,FALSE)</f>
        <v>240</v>
      </c>
      <c r="C97" s="42">
        <f t="shared" si="22"/>
        <v>0</v>
      </c>
      <c r="D97" s="28">
        <f t="shared" si="32"/>
      </c>
      <c r="E97" s="26" t="e">
        <f>VLOOKUP(K97,'[1]TAB. PREVIDENCIÁRIA'!$A$298:$D$2558,4,FALSE)/VLOOKUP($C$5,'[1]TAB. PREVIDENCIÁRIA'!$A$298:$D$2558,4,FALSE)</f>
        <v>#NAME?</v>
      </c>
      <c r="F97" s="25">
        <f t="shared" si="23"/>
      </c>
      <c r="G97" s="27" t="e">
        <f t="shared" si="24"/>
        <v>#NAME?</v>
      </c>
      <c r="H97" s="25">
        <f t="shared" si="25"/>
      </c>
      <c r="I97" s="5">
        <f t="shared" si="26"/>
      </c>
      <c r="J97" s="62">
        <v>0</v>
      </c>
      <c r="K97" s="50">
        <f t="shared" si="27"/>
        <v>37773</v>
      </c>
      <c r="L97" s="44">
        <v>30</v>
      </c>
      <c r="M97" s="65"/>
      <c r="N97" s="66">
        <f t="shared" si="28"/>
        <v>0</v>
      </c>
      <c r="P97" s="67">
        <f t="shared" si="29"/>
      </c>
      <c r="R97" s="44">
        <f t="shared" si="30"/>
      </c>
      <c r="S97" s="44">
        <f t="shared" si="31"/>
      </c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20">
        <v>37803</v>
      </c>
      <c r="B98" s="22">
        <f>VLOOKUP(K98,'[1]TAB. SAL. MÍN.'!$A$415:$F$1073,4,FALSE)</f>
        <v>240</v>
      </c>
      <c r="C98" s="42">
        <f t="shared" si="22"/>
        <v>0</v>
      </c>
      <c r="D98" s="28">
        <f t="shared" si="32"/>
      </c>
      <c r="E98" s="26" t="e">
        <f>VLOOKUP(K98,'[1]TAB. PREVIDENCIÁRIA'!$A$298:$D$2558,4,FALSE)/VLOOKUP($C$5,'[1]TAB. PREVIDENCIÁRIA'!$A$298:$D$2558,4,FALSE)</f>
        <v>#NAME?</v>
      </c>
      <c r="F98" s="25">
        <f t="shared" si="23"/>
      </c>
      <c r="G98" s="27" t="e">
        <f t="shared" si="24"/>
        <v>#NAME?</v>
      </c>
      <c r="H98" s="25">
        <f t="shared" si="25"/>
      </c>
      <c r="I98" s="5">
        <f t="shared" si="26"/>
      </c>
      <c r="J98" s="62">
        <v>-1</v>
      </c>
      <c r="K98" s="50">
        <f t="shared" si="27"/>
        <v>37803</v>
      </c>
      <c r="L98" s="44">
        <v>31</v>
      </c>
      <c r="M98" s="65"/>
      <c r="N98" s="66">
        <f t="shared" si="28"/>
        <v>0</v>
      </c>
      <c r="P98" s="67">
        <f t="shared" si="29"/>
      </c>
      <c r="R98" s="44">
        <f t="shared" si="30"/>
      </c>
      <c r="S98" s="44">
        <f t="shared" si="31"/>
      </c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20">
        <v>37834</v>
      </c>
      <c r="B99" s="22">
        <f>VLOOKUP(K99,'[1]TAB. SAL. MÍN.'!$A$415:$F$1073,4,FALSE)</f>
        <v>240</v>
      </c>
      <c r="C99" s="42">
        <f t="shared" si="22"/>
        <v>0</v>
      </c>
      <c r="D99" s="28">
        <f t="shared" si="32"/>
      </c>
      <c r="E99" s="26" t="e">
        <f>VLOOKUP(K99,'[1]TAB. PREVIDENCIÁRIA'!$A$298:$D$2558,4,FALSE)/VLOOKUP($C$5,'[1]TAB. PREVIDENCIÁRIA'!$A$298:$D$2558,4,FALSE)</f>
        <v>#NAME?</v>
      </c>
      <c r="F99" s="25">
        <f t="shared" si="23"/>
      </c>
      <c r="G99" s="27" t="e">
        <f t="shared" si="24"/>
        <v>#NAME?</v>
      </c>
      <c r="H99" s="25">
        <f t="shared" si="25"/>
      </c>
      <c r="I99" s="5">
        <f t="shared" si="26"/>
      </c>
      <c r="J99" s="62">
        <v>-1</v>
      </c>
      <c r="K99" s="50">
        <f t="shared" si="27"/>
        <v>37834</v>
      </c>
      <c r="L99" s="44">
        <v>31</v>
      </c>
      <c r="M99" s="65"/>
      <c r="N99" s="66">
        <f t="shared" si="28"/>
        <v>0</v>
      </c>
      <c r="P99" s="67">
        <f t="shared" si="29"/>
      </c>
      <c r="R99" s="44">
        <f t="shared" si="30"/>
      </c>
      <c r="S99" s="44">
        <f t="shared" si="31"/>
      </c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20">
        <v>37865</v>
      </c>
      <c r="B100" s="22">
        <f>VLOOKUP(K100,'[1]TAB. SAL. MÍN.'!$A$415:$F$1073,4,FALSE)</f>
        <v>240</v>
      </c>
      <c r="C100" s="42">
        <f t="shared" si="22"/>
        <v>0</v>
      </c>
      <c r="D100" s="28">
        <f t="shared" si="32"/>
      </c>
      <c r="E100" s="26" t="e">
        <f>VLOOKUP(K100,'[1]TAB. PREVIDENCIÁRIA'!$A$298:$D$2558,4,FALSE)/VLOOKUP($C$5,'[1]TAB. PREVIDENCIÁRIA'!$A$298:$D$2558,4,FALSE)</f>
        <v>#NAME?</v>
      </c>
      <c r="F100" s="25">
        <f t="shared" si="23"/>
      </c>
      <c r="G100" s="27" t="e">
        <f t="shared" si="24"/>
        <v>#NAME?</v>
      </c>
      <c r="H100" s="25">
        <f t="shared" si="25"/>
      </c>
      <c r="I100" s="5">
        <f t="shared" si="26"/>
      </c>
      <c r="J100" s="62">
        <v>0</v>
      </c>
      <c r="K100" s="50">
        <f t="shared" si="27"/>
        <v>37865</v>
      </c>
      <c r="L100" s="44">
        <v>30</v>
      </c>
      <c r="M100" s="65"/>
      <c r="N100" s="66">
        <f t="shared" si="28"/>
        <v>0</v>
      </c>
      <c r="P100" s="67">
        <f t="shared" si="29"/>
      </c>
      <c r="R100" s="44">
        <f t="shared" si="30"/>
      </c>
      <c r="S100" s="44">
        <f t="shared" si="31"/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20">
        <v>37895</v>
      </c>
      <c r="B101" s="22">
        <f>VLOOKUP(K101,'[1]TAB. SAL. MÍN.'!$A$415:$F$1073,4,FALSE)</f>
        <v>240</v>
      </c>
      <c r="C101" s="42">
        <f t="shared" si="22"/>
        <v>0</v>
      </c>
      <c r="D101" s="28">
        <f t="shared" si="32"/>
      </c>
      <c r="E101" s="26" t="e">
        <f>VLOOKUP(K101,'[1]TAB. PREVIDENCIÁRIA'!$A$298:$D$2558,4,FALSE)/VLOOKUP($C$5,'[1]TAB. PREVIDENCIÁRIA'!$A$298:$D$2558,4,FALSE)</f>
        <v>#NAME?</v>
      </c>
      <c r="F101" s="25">
        <f t="shared" si="23"/>
      </c>
      <c r="G101" s="27" t="e">
        <f t="shared" si="24"/>
        <v>#NAME?</v>
      </c>
      <c r="H101" s="25">
        <f t="shared" si="25"/>
      </c>
      <c r="I101" s="5">
        <f t="shared" si="26"/>
      </c>
      <c r="J101" s="62">
        <v>-1</v>
      </c>
      <c r="K101" s="50">
        <f t="shared" si="27"/>
        <v>37895</v>
      </c>
      <c r="L101" s="44">
        <v>31</v>
      </c>
      <c r="M101" s="65"/>
      <c r="N101" s="66">
        <f t="shared" si="28"/>
        <v>0</v>
      </c>
      <c r="P101" s="67">
        <f t="shared" si="29"/>
      </c>
      <c r="R101" s="44">
        <f t="shared" si="30"/>
      </c>
      <c r="S101" s="44">
        <f t="shared" si="31"/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20">
        <v>37926</v>
      </c>
      <c r="B102" s="22">
        <f>VLOOKUP(K102,'[1]TAB. SAL. MÍN.'!$A$415:$F$1073,4,FALSE)</f>
        <v>240</v>
      </c>
      <c r="C102" s="42">
        <f t="shared" si="22"/>
        <v>0</v>
      </c>
      <c r="D102" s="28">
        <f t="shared" si="32"/>
      </c>
      <c r="E102" s="26" t="e">
        <f>VLOOKUP(K102,'[1]TAB. PREVIDENCIÁRIA'!$A$298:$D$2558,4,FALSE)/VLOOKUP($C$5,'[1]TAB. PREVIDENCIÁRIA'!$A$298:$D$2558,4,FALSE)</f>
        <v>#NAME?</v>
      </c>
      <c r="F102" s="25">
        <f t="shared" si="23"/>
      </c>
      <c r="G102" s="27" t="e">
        <f t="shared" si="24"/>
        <v>#NAME?</v>
      </c>
      <c r="H102" s="25">
        <f t="shared" si="25"/>
      </c>
      <c r="I102" s="5">
        <f t="shared" si="26"/>
      </c>
      <c r="J102" s="62">
        <v>0</v>
      </c>
      <c r="K102" s="50">
        <f t="shared" si="27"/>
        <v>37926</v>
      </c>
      <c r="L102" s="44">
        <v>30</v>
      </c>
      <c r="M102" s="65"/>
      <c r="N102" s="66">
        <f t="shared" si="28"/>
        <v>0</v>
      </c>
      <c r="P102" s="67">
        <f t="shared" si="29"/>
      </c>
      <c r="R102" s="44">
        <f t="shared" si="30"/>
      </c>
      <c r="S102" s="44">
        <f t="shared" si="31"/>
      </c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20">
        <v>37956</v>
      </c>
      <c r="B103" s="22">
        <f>VLOOKUP(K103,'[1]TAB. SAL. MÍN.'!$A$415:$F$1073,4,FALSE)</f>
        <v>240</v>
      </c>
      <c r="C103" s="42">
        <f t="shared" si="22"/>
        <v>0</v>
      </c>
      <c r="D103" s="28">
        <f t="shared" si="32"/>
      </c>
      <c r="E103" s="26" t="e">
        <f>VLOOKUP(K103,'[1]TAB. PREVIDENCIÁRIA'!$A$298:$D$2558,4,FALSE)/VLOOKUP($C$5,'[1]TAB. PREVIDENCIÁRIA'!$A$298:$D$2558,4,FALSE)</f>
        <v>#NAME?</v>
      </c>
      <c r="F103" s="25">
        <f t="shared" si="23"/>
      </c>
      <c r="G103" s="27" t="e">
        <f t="shared" si="24"/>
        <v>#NAME?</v>
      </c>
      <c r="H103" s="25">
        <f t="shared" si="25"/>
      </c>
      <c r="I103" s="5">
        <f t="shared" si="26"/>
      </c>
      <c r="J103" s="62">
        <v>-1</v>
      </c>
      <c r="K103" s="50">
        <f t="shared" si="27"/>
        <v>37956</v>
      </c>
      <c r="L103" s="44">
        <v>31</v>
      </c>
      <c r="M103" s="65"/>
      <c r="N103" s="66">
        <f t="shared" si="28"/>
        <v>0</v>
      </c>
      <c r="P103" s="67">
        <f t="shared" si="29"/>
      </c>
      <c r="R103" s="44">
        <f t="shared" si="30"/>
      </c>
      <c r="S103" s="44">
        <f t="shared" si="31"/>
      </c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19" ht="16.5">
      <c r="A104" s="11" t="s">
        <v>32</v>
      </c>
      <c r="B104" s="22">
        <f>LARGE(N92:N103,1)</f>
        <v>0</v>
      </c>
      <c r="C104" s="42">
        <f>M104</f>
        <v>0</v>
      </c>
      <c r="D104" s="28">
        <f>IF(B104=0,"",ROUND(B104*C104/12,2))</f>
      </c>
      <c r="E104" s="26" t="e">
        <f>IF(SUM(C92:C103)=0,E103,SMALL(R92:R103,1))</f>
        <v>#NAME?</v>
      </c>
      <c r="F104" s="25">
        <f t="shared" si="23"/>
      </c>
      <c r="G104" s="27" t="e">
        <f>IF(SUM(C92:C103)=0,G103,SMALL(S92:S103,1))</f>
        <v>#NAME?</v>
      </c>
      <c r="H104" s="25">
        <f t="shared" si="25"/>
      </c>
      <c r="I104" s="5">
        <f t="shared" si="26"/>
      </c>
      <c r="K104" s="50">
        <f>K103</f>
        <v>37956</v>
      </c>
      <c r="L104" s="44">
        <f>YEAR(K104)</f>
        <v>2003</v>
      </c>
      <c r="M104" s="68">
        <f>IF(L104=$M$11,$N$11,IF(L104=$M$12,$N$12,0))</f>
        <v>0</v>
      </c>
      <c r="N104" s="66">
        <f t="shared" si="28"/>
        <v>0</v>
      </c>
      <c r="P104" s="67">
        <f t="shared" si="29"/>
      </c>
      <c r="R104" s="44">
        <f t="shared" si="30"/>
      </c>
      <c r="S104" s="44">
        <f t="shared" si="31"/>
      </c>
    </row>
    <row r="105" spans="1:53" ht="16.5">
      <c r="A105" s="20">
        <v>37987</v>
      </c>
      <c r="B105" s="22">
        <f>VLOOKUP(K105,'[1]TAB. SAL. MÍN.'!$A$415:$F$1073,4,FALSE)</f>
        <v>240</v>
      </c>
      <c r="C105" s="42">
        <f t="shared" si="22"/>
        <v>0</v>
      </c>
      <c r="D105" s="28">
        <f>IF(C105=0,"",ROUND(B105*(C105+J105)/30,2))</f>
      </c>
      <c r="E105" s="26" t="e">
        <f>VLOOKUP(K105,'[1]TAB. PREVIDENCIÁRIA'!$A$298:$D$2558,4,FALSE)/VLOOKUP($C$5,'[1]TAB. PREVIDENCIÁRIA'!$A$298:$D$2558,4,FALSE)</f>
        <v>#NAME?</v>
      </c>
      <c r="F105" s="25">
        <f t="shared" si="23"/>
      </c>
      <c r="G105" s="27" t="e">
        <f aca="true" t="shared" si="33" ref="G105:G116">IF(K105&lt;$C$3,DAYS360($C$3,$C$5)/30*$C$4,DAYS360(K105,$C$5)/30*$C$4)</f>
        <v>#NAME?</v>
      </c>
      <c r="H105" s="25">
        <f t="shared" si="25"/>
      </c>
      <c r="I105" s="5">
        <f t="shared" si="26"/>
      </c>
      <c r="J105" s="62">
        <v>-1</v>
      </c>
      <c r="K105" s="50">
        <f>A105</f>
        <v>37987</v>
      </c>
      <c r="L105" s="44">
        <v>31</v>
      </c>
      <c r="M105" s="65"/>
      <c r="N105" s="66">
        <f t="shared" si="28"/>
        <v>0</v>
      </c>
      <c r="P105" s="67">
        <f t="shared" si="29"/>
      </c>
      <c r="R105" s="44">
        <f t="shared" si="30"/>
      </c>
      <c r="S105" s="44">
        <f t="shared" si="31"/>
      </c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20">
        <v>38018</v>
      </c>
      <c r="B106" s="22">
        <f>VLOOKUP(K106,'[1]TAB. SAL. MÍN.'!$A$415:$F$1073,4,FALSE)</f>
        <v>240</v>
      </c>
      <c r="C106" s="42">
        <f t="shared" si="22"/>
        <v>0</v>
      </c>
      <c r="D106" s="28">
        <f aca="true" t="shared" si="34" ref="D106:D116">IF(C106=0,"",ROUND(B106*(C106+J106)/30,2))</f>
      </c>
      <c r="E106" s="26" t="e">
        <f>VLOOKUP(K106,'[1]TAB. PREVIDENCIÁRIA'!$A$298:$D$2558,4,FALSE)/VLOOKUP($C$5,'[1]TAB. PREVIDENCIÁRIA'!$A$298:$D$2558,4,FALSE)</f>
        <v>#NAME?</v>
      </c>
      <c r="F106" s="25">
        <f t="shared" si="23"/>
      </c>
      <c r="G106" s="27" t="e">
        <f t="shared" si="33"/>
        <v>#NAME?</v>
      </c>
      <c r="H106" s="25">
        <f t="shared" si="25"/>
      </c>
      <c r="I106" s="5">
        <f t="shared" si="26"/>
      </c>
      <c r="J106" s="62">
        <v>1</v>
      </c>
      <c r="K106" s="50">
        <f t="shared" si="27"/>
        <v>38018</v>
      </c>
      <c r="L106" s="44">
        <v>29</v>
      </c>
      <c r="M106" s="65"/>
      <c r="N106" s="66">
        <f t="shared" si="28"/>
        <v>0</v>
      </c>
      <c r="P106" s="67">
        <f t="shared" si="29"/>
      </c>
      <c r="R106" s="44">
        <f t="shared" si="30"/>
      </c>
      <c r="S106" s="44">
        <f t="shared" si="31"/>
      </c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20">
        <v>38047</v>
      </c>
      <c r="B107" s="22">
        <f>VLOOKUP(K107,'[1]TAB. SAL. MÍN.'!$A$415:$F$1073,4,FALSE)</f>
        <v>240</v>
      </c>
      <c r="C107" s="42">
        <f t="shared" si="22"/>
        <v>0</v>
      </c>
      <c r="D107" s="28">
        <f t="shared" si="34"/>
      </c>
      <c r="E107" s="26" t="e">
        <f>VLOOKUP(K107,'[1]TAB. PREVIDENCIÁRIA'!$A$298:$D$2558,4,FALSE)/VLOOKUP($C$5,'[1]TAB. PREVIDENCIÁRIA'!$A$298:$D$2558,4,FALSE)</f>
        <v>#NAME?</v>
      </c>
      <c r="F107" s="25">
        <f t="shared" si="23"/>
      </c>
      <c r="G107" s="27" t="e">
        <f t="shared" si="33"/>
        <v>#NAME?</v>
      </c>
      <c r="H107" s="25">
        <f t="shared" si="25"/>
      </c>
      <c r="I107" s="5">
        <f t="shared" si="26"/>
      </c>
      <c r="J107" s="62">
        <v>-1</v>
      </c>
      <c r="K107" s="50">
        <f t="shared" si="27"/>
        <v>38047</v>
      </c>
      <c r="L107" s="44">
        <v>31</v>
      </c>
      <c r="M107" s="65"/>
      <c r="N107" s="66">
        <f t="shared" si="28"/>
        <v>0</v>
      </c>
      <c r="P107" s="67">
        <f t="shared" si="29"/>
      </c>
      <c r="R107" s="44">
        <f t="shared" si="30"/>
      </c>
      <c r="S107" s="44">
        <f t="shared" si="31"/>
      </c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20">
        <v>38078</v>
      </c>
      <c r="B108" s="22">
        <f>VLOOKUP(K108,'[1]TAB. SAL. MÍN.'!$A$415:$F$1073,4,FALSE)</f>
        <v>240</v>
      </c>
      <c r="C108" s="42">
        <f t="shared" si="22"/>
        <v>0</v>
      </c>
      <c r="D108" s="28">
        <f t="shared" si="34"/>
      </c>
      <c r="E108" s="26" t="e">
        <f>VLOOKUP(K108,'[1]TAB. PREVIDENCIÁRIA'!$A$298:$D$2558,4,FALSE)/VLOOKUP($C$5,'[1]TAB. PREVIDENCIÁRIA'!$A$298:$D$2558,4,FALSE)</f>
        <v>#NAME?</v>
      </c>
      <c r="F108" s="25">
        <f t="shared" si="23"/>
      </c>
      <c r="G108" s="27" t="e">
        <f t="shared" si="33"/>
        <v>#NAME?</v>
      </c>
      <c r="H108" s="25">
        <f t="shared" si="25"/>
      </c>
      <c r="I108" s="5">
        <f t="shared" si="26"/>
      </c>
      <c r="J108" s="62">
        <v>0</v>
      </c>
      <c r="K108" s="50">
        <f t="shared" si="27"/>
        <v>38078</v>
      </c>
      <c r="L108" s="44">
        <v>30</v>
      </c>
      <c r="M108" s="65"/>
      <c r="N108" s="66">
        <f t="shared" si="28"/>
        <v>0</v>
      </c>
      <c r="P108" s="67">
        <f t="shared" si="29"/>
      </c>
      <c r="R108" s="44">
        <f t="shared" si="30"/>
      </c>
      <c r="S108" s="44">
        <f t="shared" si="31"/>
      </c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20">
        <v>38108</v>
      </c>
      <c r="B109" s="22">
        <f>VLOOKUP(K109,'[1]TAB. SAL. MÍN.'!$A$415:$F$1073,4,FALSE)</f>
        <v>260</v>
      </c>
      <c r="C109" s="42">
        <f t="shared" si="22"/>
        <v>0</v>
      </c>
      <c r="D109" s="28">
        <f t="shared" si="34"/>
      </c>
      <c r="E109" s="26" t="e">
        <f>VLOOKUP(K109,'[1]TAB. PREVIDENCIÁRIA'!$A$298:$D$2558,4,FALSE)/VLOOKUP($C$5,'[1]TAB. PREVIDENCIÁRIA'!$A$298:$D$2558,4,FALSE)</f>
        <v>#NAME?</v>
      </c>
      <c r="F109" s="25">
        <f t="shared" si="23"/>
      </c>
      <c r="G109" s="27" t="e">
        <f t="shared" si="33"/>
        <v>#NAME?</v>
      </c>
      <c r="H109" s="25">
        <f t="shared" si="25"/>
      </c>
      <c r="I109" s="5">
        <f t="shared" si="26"/>
      </c>
      <c r="J109" s="62">
        <v>-1</v>
      </c>
      <c r="K109" s="50">
        <f t="shared" si="27"/>
        <v>38108</v>
      </c>
      <c r="L109" s="44">
        <v>31</v>
      </c>
      <c r="M109" s="65"/>
      <c r="N109" s="66">
        <f t="shared" si="28"/>
        <v>0</v>
      </c>
      <c r="P109" s="67">
        <f t="shared" si="29"/>
      </c>
      <c r="R109" s="44">
        <f t="shared" si="30"/>
      </c>
      <c r="S109" s="44">
        <f t="shared" si="31"/>
      </c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20">
        <v>38139</v>
      </c>
      <c r="B110" s="22">
        <f>VLOOKUP(K110,'[1]TAB. SAL. MÍN.'!$A$415:$F$1073,4,FALSE)</f>
        <v>260</v>
      </c>
      <c r="C110" s="42">
        <f t="shared" si="22"/>
        <v>0</v>
      </c>
      <c r="D110" s="28">
        <f t="shared" si="34"/>
      </c>
      <c r="E110" s="26" t="e">
        <f>VLOOKUP(K110,'[1]TAB. PREVIDENCIÁRIA'!$A$298:$D$2558,4,FALSE)/VLOOKUP($C$5,'[1]TAB. PREVIDENCIÁRIA'!$A$298:$D$2558,4,FALSE)</f>
        <v>#NAME?</v>
      </c>
      <c r="F110" s="25">
        <f t="shared" si="23"/>
      </c>
      <c r="G110" s="27" t="e">
        <f t="shared" si="33"/>
        <v>#NAME?</v>
      </c>
      <c r="H110" s="25">
        <f t="shared" si="25"/>
      </c>
      <c r="I110" s="5">
        <f t="shared" si="26"/>
      </c>
      <c r="J110" s="62">
        <v>0</v>
      </c>
      <c r="K110" s="50">
        <f t="shared" si="27"/>
        <v>38139</v>
      </c>
      <c r="L110" s="44">
        <v>30</v>
      </c>
      <c r="M110" s="65"/>
      <c r="N110" s="66">
        <f t="shared" si="28"/>
        <v>0</v>
      </c>
      <c r="P110" s="67">
        <f t="shared" si="29"/>
      </c>
      <c r="R110" s="44">
        <f t="shared" si="30"/>
      </c>
      <c r="S110" s="44">
        <f t="shared" si="31"/>
      </c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20">
        <v>38169</v>
      </c>
      <c r="B111" s="22">
        <f>VLOOKUP(K111,'[1]TAB. SAL. MÍN.'!$A$415:$F$1073,4,FALSE)</f>
        <v>260</v>
      </c>
      <c r="C111" s="42">
        <f t="shared" si="22"/>
        <v>0</v>
      </c>
      <c r="D111" s="28">
        <f t="shared" si="34"/>
      </c>
      <c r="E111" s="26" t="e">
        <f>VLOOKUP(K111,'[1]TAB. PREVIDENCIÁRIA'!$A$298:$D$2558,4,FALSE)/VLOOKUP($C$5,'[1]TAB. PREVIDENCIÁRIA'!$A$298:$D$2558,4,FALSE)</f>
        <v>#NAME?</v>
      </c>
      <c r="F111" s="25">
        <f t="shared" si="23"/>
      </c>
      <c r="G111" s="27" t="e">
        <f t="shared" si="33"/>
        <v>#NAME?</v>
      </c>
      <c r="H111" s="25">
        <f t="shared" si="25"/>
      </c>
      <c r="I111" s="5">
        <f t="shared" si="26"/>
      </c>
      <c r="J111" s="62">
        <v>-1</v>
      </c>
      <c r="K111" s="50">
        <f t="shared" si="27"/>
        <v>38169</v>
      </c>
      <c r="L111" s="44">
        <v>31</v>
      </c>
      <c r="M111" s="65"/>
      <c r="N111" s="66">
        <f t="shared" si="28"/>
        <v>0</v>
      </c>
      <c r="P111" s="67">
        <f t="shared" si="29"/>
      </c>
      <c r="R111" s="44">
        <f t="shared" si="30"/>
      </c>
      <c r="S111" s="44">
        <f t="shared" si="31"/>
      </c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20">
        <v>38200</v>
      </c>
      <c r="B112" s="22">
        <f>VLOOKUP(K112,'[1]TAB. SAL. MÍN.'!$A$415:$F$1073,4,FALSE)</f>
        <v>260</v>
      </c>
      <c r="C112" s="42">
        <f t="shared" si="22"/>
        <v>0</v>
      </c>
      <c r="D112" s="28">
        <f t="shared" si="34"/>
      </c>
      <c r="E112" s="26" t="e">
        <f>VLOOKUP(K112,'[1]TAB. PREVIDENCIÁRIA'!$A$298:$D$2558,4,FALSE)/VLOOKUP($C$5,'[1]TAB. PREVIDENCIÁRIA'!$A$298:$D$2558,4,FALSE)</f>
        <v>#NAME?</v>
      </c>
      <c r="F112" s="25">
        <f t="shared" si="23"/>
      </c>
      <c r="G112" s="27" t="e">
        <f t="shared" si="33"/>
        <v>#NAME?</v>
      </c>
      <c r="H112" s="25">
        <f t="shared" si="25"/>
      </c>
      <c r="I112" s="5">
        <f t="shared" si="26"/>
      </c>
      <c r="J112" s="62">
        <v>-1</v>
      </c>
      <c r="K112" s="50">
        <f t="shared" si="27"/>
        <v>38200</v>
      </c>
      <c r="L112" s="44">
        <v>31</v>
      </c>
      <c r="M112" s="65"/>
      <c r="N112" s="66">
        <f t="shared" si="28"/>
        <v>0</v>
      </c>
      <c r="P112" s="67">
        <f t="shared" si="29"/>
      </c>
      <c r="R112" s="44">
        <f t="shared" si="30"/>
      </c>
      <c r="S112" s="44">
        <f t="shared" si="31"/>
      </c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20">
        <v>38231</v>
      </c>
      <c r="B113" s="22">
        <f>VLOOKUP(K113,'[1]TAB. SAL. MÍN.'!$A$415:$F$1073,4,FALSE)</f>
        <v>260</v>
      </c>
      <c r="C113" s="42">
        <f t="shared" si="22"/>
        <v>0</v>
      </c>
      <c r="D113" s="28">
        <f t="shared" si="34"/>
      </c>
      <c r="E113" s="26" t="e">
        <f>VLOOKUP(K113,'[1]TAB. PREVIDENCIÁRIA'!$A$298:$D$2558,4,FALSE)/VLOOKUP($C$5,'[1]TAB. PREVIDENCIÁRIA'!$A$298:$D$2558,4,FALSE)</f>
        <v>#NAME?</v>
      </c>
      <c r="F113" s="25">
        <f t="shared" si="23"/>
      </c>
      <c r="G113" s="27" t="e">
        <f t="shared" si="33"/>
        <v>#NAME?</v>
      </c>
      <c r="H113" s="25">
        <f t="shared" si="25"/>
      </c>
      <c r="I113" s="5">
        <f t="shared" si="26"/>
      </c>
      <c r="J113" s="62">
        <v>0</v>
      </c>
      <c r="K113" s="50">
        <f t="shared" si="27"/>
        <v>38231</v>
      </c>
      <c r="L113" s="44">
        <v>30</v>
      </c>
      <c r="M113" s="65"/>
      <c r="N113" s="66">
        <f t="shared" si="28"/>
        <v>0</v>
      </c>
      <c r="P113" s="67">
        <f t="shared" si="29"/>
      </c>
      <c r="R113" s="44">
        <f t="shared" si="30"/>
      </c>
      <c r="S113" s="44">
        <f t="shared" si="31"/>
      </c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20">
        <v>38261</v>
      </c>
      <c r="B114" s="22">
        <f>VLOOKUP(K114,'[1]TAB. SAL. MÍN.'!$A$415:$F$1073,4,FALSE)</f>
        <v>260</v>
      </c>
      <c r="C114" s="42">
        <f t="shared" si="22"/>
        <v>0</v>
      </c>
      <c r="D114" s="28">
        <f t="shared" si="34"/>
      </c>
      <c r="E114" s="26" t="e">
        <f>VLOOKUP(K114,'[1]TAB. PREVIDENCIÁRIA'!$A$298:$D$2558,4,FALSE)/VLOOKUP($C$5,'[1]TAB. PREVIDENCIÁRIA'!$A$298:$D$2558,4,FALSE)</f>
        <v>#NAME?</v>
      </c>
      <c r="F114" s="25">
        <f t="shared" si="23"/>
      </c>
      <c r="G114" s="27" t="e">
        <f t="shared" si="33"/>
        <v>#NAME?</v>
      </c>
      <c r="H114" s="25">
        <f t="shared" si="25"/>
      </c>
      <c r="I114" s="5">
        <f t="shared" si="26"/>
      </c>
      <c r="J114" s="62">
        <v>-1</v>
      </c>
      <c r="K114" s="50">
        <f t="shared" si="27"/>
        <v>38261</v>
      </c>
      <c r="L114" s="44">
        <v>31</v>
      </c>
      <c r="M114" s="65"/>
      <c r="N114" s="66">
        <f t="shared" si="28"/>
        <v>0</v>
      </c>
      <c r="P114" s="67">
        <f t="shared" si="29"/>
      </c>
      <c r="R114" s="44">
        <f t="shared" si="30"/>
      </c>
      <c r="S114" s="44">
        <f t="shared" si="31"/>
      </c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20">
        <v>38292</v>
      </c>
      <c r="B115" s="22">
        <f>VLOOKUP(K115,'[1]TAB. SAL. MÍN.'!$A$415:$F$1073,4,FALSE)</f>
        <v>260</v>
      </c>
      <c r="C115" s="42">
        <f t="shared" si="22"/>
        <v>0</v>
      </c>
      <c r="D115" s="28">
        <f t="shared" si="34"/>
      </c>
      <c r="E115" s="26" t="e">
        <f>VLOOKUP(K115,'[1]TAB. PREVIDENCIÁRIA'!$A$298:$D$2558,4,FALSE)/VLOOKUP($C$5,'[1]TAB. PREVIDENCIÁRIA'!$A$298:$D$2558,4,FALSE)</f>
        <v>#NAME?</v>
      </c>
      <c r="F115" s="25">
        <f t="shared" si="23"/>
      </c>
      <c r="G115" s="27" t="e">
        <f t="shared" si="33"/>
        <v>#NAME?</v>
      </c>
      <c r="H115" s="25">
        <f t="shared" si="25"/>
      </c>
      <c r="I115" s="5">
        <f t="shared" si="26"/>
      </c>
      <c r="J115" s="62">
        <v>0</v>
      </c>
      <c r="K115" s="50">
        <f t="shared" si="27"/>
        <v>38292</v>
      </c>
      <c r="L115" s="44">
        <v>30</v>
      </c>
      <c r="M115" s="65"/>
      <c r="N115" s="66">
        <f t="shared" si="28"/>
        <v>0</v>
      </c>
      <c r="P115" s="67">
        <f t="shared" si="29"/>
      </c>
      <c r="R115" s="44">
        <f t="shared" si="30"/>
      </c>
      <c r="S115" s="44">
        <f t="shared" si="31"/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20">
        <v>38322</v>
      </c>
      <c r="B116" s="22">
        <f>VLOOKUP(K116,'[1]TAB. SAL. MÍN.'!$A$415:$F$1073,4,FALSE)</f>
        <v>260</v>
      </c>
      <c r="C116" s="42">
        <f t="shared" si="22"/>
        <v>0</v>
      </c>
      <c r="D116" s="28">
        <f t="shared" si="34"/>
      </c>
      <c r="E116" s="26" t="e">
        <f>VLOOKUP(K116,'[1]TAB. PREVIDENCIÁRIA'!$A$298:$D$2558,4,FALSE)/VLOOKUP($C$5,'[1]TAB. PREVIDENCIÁRIA'!$A$298:$D$2558,4,FALSE)</f>
        <v>#NAME?</v>
      </c>
      <c r="F116" s="25">
        <f t="shared" si="23"/>
      </c>
      <c r="G116" s="27" t="e">
        <f t="shared" si="33"/>
        <v>#NAME?</v>
      </c>
      <c r="H116" s="25">
        <f t="shared" si="25"/>
      </c>
      <c r="I116" s="5">
        <f t="shared" si="26"/>
      </c>
      <c r="J116" s="62">
        <v>-1</v>
      </c>
      <c r="K116" s="50">
        <f t="shared" si="27"/>
        <v>38322</v>
      </c>
      <c r="L116" s="44">
        <v>31</v>
      </c>
      <c r="M116" s="65"/>
      <c r="N116" s="66">
        <f t="shared" si="28"/>
        <v>0</v>
      </c>
      <c r="P116" s="67">
        <f t="shared" si="29"/>
      </c>
      <c r="R116" s="44">
        <f t="shared" si="30"/>
      </c>
      <c r="S116" s="44">
        <f t="shared" si="31"/>
      </c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1" t="s">
        <v>33</v>
      </c>
      <c r="B117" s="22">
        <f>LARGE(N105:N116,1)</f>
        <v>0</v>
      </c>
      <c r="C117" s="42">
        <f>M117</f>
        <v>0</v>
      </c>
      <c r="D117" s="28">
        <f>IF(B117=0,"",ROUND(B117*C117/12,2))</f>
      </c>
      <c r="E117" s="26" t="e">
        <f>IF(SUM(C105:C116)=0,E116,SMALL(R105:R116,1))</f>
        <v>#NAME?</v>
      </c>
      <c r="F117" s="25">
        <f t="shared" si="23"/>
      </c>
      <c r="G117" s="27" t="e">
        <f>IF(SUM(C105:C116)=0,G116,SMALL(S105:S116,1))</f>
        <v>#NAME?</v>
      </c>
      <c r="H117" s="25">
        <f t="shared" si="25"/>
      </c>
      <c r="I117" s="5">
        <f t="shared" si="26"/>
      </c>
      <c r="K117" s="50">
        <f>K116</f>
        <v>38322</v>
      </c>
      <c r="L117" s="44">
        <f>YEAR(K117)</f>
        <v>2004</v>
      </c>
      <c r="M117" s="68">
        <f>IF(L117=$M$11,$N$11,IF(L117=$M$12,$N$12,0))</f>
        <v>0</v>
      </c>
      <c r="N117" s="66">
        <f t="shared" si="28"/>
        <v>0</v>
      </c>
      <c r="P117" s="67">
        <f t="shared" si="29"/>
      </c>
      <c r="R117" s="44">
        <f t="shared" si="30"/>
      </c>
      <c r="S117" s="44">
        <f t="shared" si="31"/>
      </c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20">
        <v>38353</v>
      </c>
      <c r="B118" s="22">
        <f>VLOOKUP(K118,'[1]TAB. SAL. MÍN.'!$A$415:$F$1073,4,FALSE)</f>
        <v>260</v>
      </c>
      <c r="C118" s="42">
        <f t="shared" si="22"/>
        <v>0</v>
      </c>
      <c r="D118" s="28">
        <f>IF(C118=0,"",ROUND(B118*(C118+J118)/30,2))</f>
      </c>
      <c r="E118" s="26" t="e">
        <f>VLOOKUP(K118,'[1]TAB. PREVIDENCIÁRIA'!$A$298:$D$2558,4,FALSE)/VLOOKUP($C$5,'[1]TAB. PREVIDENCIÁRIA'!$A$298:$D$2558,4,FALSE)</f>
        <v>#NAME?</v>
      </c>
      <c r="F118" s="25">
        <f t="shared" si="23"/>
      </c>
      <c r="G118" s="27" t="e">
        <f aca="true" t="shared" si="35" ref="G118:G129">IF(K118&lt;$C$3,DAYS360($C$3,$C$5)/30*$C$4,DAYS360(K118,$C$5)/30*$C$4)</f>
        <v>#NAME?</v>
      </c>
      <c r="H118" s="25">
        <f t="shared" si="25"/>
      </c>
      <c r="I118" s="5">
        <f t="shared" si="26"/>
      </c>
      <c r="J118" s="62">
        <v>-1</v>
      </c>
      <c r="K118" s="50">
        <f>A118</f>
        <v>38353</v>
      </c>
      <c r="L118" s="44">
        <v>31</v>
      </c>
      <c r="M118" s="65"/>
      <c r="N118" s="66">
        <f t="shared" si="28"/>
        <v>0</v>
      </c>
      <c r="P118" s="67">
        <f t="shared" si="29"/>
      </c>
      <c r="R118" s="44">
        <f t="shared" si="30"/>
      </c>
      <c r="S118" s="44">
        <f t="shared" si="31"/>
      </c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20">
        <v>38384</v>
      </c>
      <c r="B119" s="22">
        <f>VLOOKUP(K119,'[1]TAB. SAL. MÍN.'!$A$415:$F$1073,4,FALSE)</f>
        <v>260</v>
      </c>
      <c r="C119" s="42">
        <f t="shared" si="22"/>
        <v>0</v>
      </c>
      <c r="D119" s="28">
        <f aca="true" t="shared" si="36" ref="D119:D129">IF(C119=0,"",ROUND(B119*(C119+J119)/30,2))</f>
      </c>
      <c r="E119" s="26" t="e">
        <f>VLOOKUP(K119,'[1]TAB. PREVIDENCIÁRIA'!$A$298:$D$2558,4,FALSE)/VLOOKUP($C$5,'[1]TAB. PREVIDENCIÁRIA'!$A$298:$D$2558,4,FALSE)</f>
        <v>#NAME?</v>
      </c>
      <c r="F119" s="25">
        <f t="shared" si="23"/>
      </c>
      <c r="G119" s="27" t="e">
        <f t="shared" si="35"/>
        <v>#NAME?</v>
      </c>
      <c r="H119" s="25">
        <f t="shared" si="25"/>
      </c>
      <c r="I119" s="5">
        <f t="shared" si="26"/>
      </c>
      <c r="J119" s="62">
        <v>2</v>
      </c>
      <c r="K119" s="50">
        <f t="shared" si="27"/>
        <v>38384</v>
      </c>
      <c r="L119" s="44">
        <v>28</v>
      </c>
      <c r="M119" s="65"/>
      <c r="N119" s="66">
        <f t="shared" si="28"/>
        <v>0</v>
      </c>
      <c r="P119" s="67">
        <f t="shared" si="29"/>
      </c>
      <c r="R119" s="44">
        <f t="shared" si="30"/>
      </c>
      <c r="S119" s="44">
        <f t="shared" si="31"/>
      </c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20">
        <v>38412</v>
      </c>
      <c r="B120" s="22">
        <f>VLOOKUP(K120,'[1]TAB. SAL. MÍN.'!$A$415:$F$1073,4,FALSE)</f>
        <v>260</v>
      </c>
      <c r="C120" s="42">
        <f t="shared" si="22"/>
        <v>0</v>
      </c>
      <c r="D120" s="28">
        <f t="shared" si="36"/>
      </c>
      <c r="E120" s="26" t="e">
        <f>VLOOKUP(K120,'[1]TAB. PREVIDENCIÁRIA'!$A$298:$D$2558,4,FALSE)/VLOOKUP($C$5,'[1]TAB. PREVIDENCIÁRIA'!$A$298:$D$2558,4,FALSE)</f>
        <v>#NAME?</v>
      </c>
      <c r="F120" s="25">
        <f t="shared" si="23"/>
      </c>
      <c r="G120" s="27" t="e">
        <f t="shared" si="35"/>
        <v>#NAME?</v>
      </c>
      <c r="H120" s="25">
        <f t="shared" si="25"/>
      </c>
      <c r="I120" s="5">
        <f t="shared" si="26"/>
      </c>
      <c r="J120" s="62">
        <v>-1</v>
      </c>
      <c r="K120" s="50">
        <f t="shared" si="27"/>
        <v>38412</v>
      </c>
      <c r="L120" s="44">
        <v>31</v>
      </c>
      <c r="M120" s="65"/>
      <c r="N120" s="66">
        <f t="shared" si="28"/>
        <v>0</v>
      </c>
      <c r="P120" s="67">
        <f t="shared" si="29"/>
      </c>
      <c r="R120" s="44">
        <f t="shared" si="30"/>
      </c>
      <c r="S120" s="44">
        <f t="shared" si="31"/>
      </c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20">
        <v>38443</v>
      </c>
      <c r="B121" s="22">
        <f>VLOOKUP(K121,'[1]TAB. SAL. MÍN.'!$A$415:$F$1073,4,FALSE)</f>
        <v>260</v>
      </c>
      <c r="C121" s="42">
        <f t="shared" si="22"/>
        <v>0</v>
      </c>
      <c r="D121" s="28">
        <f t="shared" si="36"/>
      </c>
      <c r="E121" s="26" t="e">
        <f>VLOOKUP(K121,'[1]TAB. PREVIDENCIÁRIA'!$A$298:$D$2558,4,FALSE)/VLOOKUP($C$5,'[1]TAB. PREVIDENCIÁRIA'!$A$298:$D$2558,4,FALSE)</f>
        <v>#NAME?</v>
      </c>
      <c r="F121" s="25">
        <f t="shared" si="23"/>
      </c>
      <c r="G121" s="27" t="e">
        <f t="shared" si="35"/>
        <v>#NAME?</v>
      </c>
      <c r="H121" s="25">
        <f t="shared" si="25"/>
      </c>
      <c r="I121" s="5">
        <f t="shared" si="26"/>
      </c>
      <c r="J121" s="62">
        <v>0</v>
      </c>
      <c r="K121" s="50">
        <f t="shared" si="27"/>
        <v>38443</v>
      </c>
      <c r="L121" s="44">
        <v>30</v>
      </c>
      <c r="M121" s="65"/>
      <c r="N121" s="66">
        <f t="shared" si="28"/>
        <v>0</v>
      </c>
      <c r="P121" s="67">
        <f t="shared" si="29"/>
      </c>
      <c r="R121" s="44">
        <f t="shared" si="30"/>
      </c>
      <c r="S121" s="44">
        <f t="shared" si="31"/>
      </c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20">
        <v>38473</v>
      </c>
      <c r="B122" s="22">
        <f>VLOOKUP(K122,'[1]TAB. SAL. MÍN.'!$A$415:$F$1073,4,FALSE)</f>
        <v>300</v>
      </c>
      <c r="C122" s="42">
        <f t="shared" si="22"/>
        <v>0</v>
      </c>
      <c r="D122" s="28">
        <f t="shared" si="36"/>
      </c>
      <c r="E122" s="26" t="e">
        <f>VLOOKUP(K122,'[1]TAB. PREVIDENCIÁRIA'!$A$298:$D$2558,4,FALSE)/VLOOKUP($C$5,'[1]TAB. PREVIDENCIÁRIA'!$A$298:$D$2558,4,FALSE)</f>
        <v>#NAME?</v>
      </c>
      <c r="F122" s="25">
        <f t="shared" si="23"/>
      </c>
      <c r="G122" s="27" t="e">
        <f t="shared" si="35"/>
        <v>#NAME?</v>
      </c>
      <c r="H122" s="25">
        <f t="shared" si="25"/>
      </c>
      <c r="I122" s="5">
        <f t="shared" si="26"/>
      </c>
      <c r="J122" s="62">
        <v>-1</v>
      </c>
      <c r="K122" s="50">
        <f t="shared" si="27"/>
        <v>38473</v>
      </c>
      <c r="L122" s="44">
        <v>31</v>
      </c>
      <c r="M122" s="65"/>
      <c r="N122" s="66">
        <f t="shared" si="28"/>
        <v>0</v>
      </c>
      <c r="P122" s="67">
        <f t="shared" si="29"/>
      </c>
      <c r="R122" s="44">
        <f t="shared" si="30"/>
      </c>
      <c r="S122" s="44">
        <f t="shared" si="31"/>
      </c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20">
        <v>38504</v>
      </c>
      <c r="B123" s="22">
        <f>VLOOKUP(K123,'[1]TAB. SAL. MÍN.'!$A$415:$F$1073,4,FALSE)</f>
        <v>300</v>
      </c>
      <c r="C123" s="42">
        <f t="shared" si="22"/>
        <v>0</v>
      </c>
      <c r="D123" s="28">
        <f t="shared" si="36"/>
      </c>
      <c r="E123" s="26" t="e">
        <f>VLOOKUP(K123,'[1]TAB. PREVIDENCIÁRIA'!$A$298:$D$2558,4,FALSE)/VLOOKUP($C$5,'[1]TAB. PREVIDENCIÁRIA'!$A$298:$D$2558,4,FALSE)</f>
        <v>#NAME?</v>
      </c>
      <c r="F123" s="25">
        <f t="shared" si="23"/>
      </c>
      <c r="G123" s="27" t="e">
        <f t="shared" si="35"/>
        <v>#NAME?</v>
      </c>
      <c r="H123" s="25">
        <f t="shared" si="25"/>
      </c>
      <c r="I123" s="5">
        <f t="shared" si="26"/>
      </c>
      <c r="J123" s="62">
        <v>0</v>
      </c>
      <c r="K123" s="50">
        <f t="shared" si="27"/>
        <v>38504</v>
      </c>
      <c r="L123" s="44">
        <v>30</v>
      </c>
      <c r="M123" s="65"/>
      <c r="N123" s="66">
        <f t="shared" si="28"/>
        <v>0</v>
      </c>
      <c r="P123" s="67">
        <f t="shared" si="29"/>
      </c>
      <c r="R123" s="44">
        <f t="shared" si="30"/>
      </c>
      <c r="S123" s="44">
        <f t="shared" si="31"/>
      </c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20">
        <v>38534</v>
      </c>
      <c r="B124" s="22">
        <f>VLOOKUP(K124,'[1]TAB. SAL. MÍN.'!$A$415:$F$1073,4,FALSE)</f>
        <v>300</v>
      </c>
      <c r="C124" s="42">
        <f t="shared" si="22"/>
        <v>0</v>
      </c>
      <c r="D124" s="28">
        <f t="shared" si="36"/>
      </c>
      <c r="E124" s="26" t="e">
        <f>VLOOKUP(K124,'[1]TAB. PREVIDENCIÁRIA'!$A$298:$D$2558,4,FALSE)/VLOOKUP($C$5,'[1]TAB. PREVIDENCIÁRIA'!$A$298:$D$2558,4,FALSE)</f>
        <v>#NAME?</v>
      </c>
      <c r="F124" s="25">
        <f t="shared" si="23"/>
      </c>
      <c r="G124" s="27" t="e">
        <f t="shared" si="35"/>
        <v>#NAME?</v>
      </c>
      <c r="H124" s="25">
        <f t="shared" si="25"/>
      </c>
      <c r="I124" s="5">
        <f t="shared" si="26"/>
      </c>
      <c r="J124" s="62">
        <v>-1</v>
      </c>
      <c r="K124" s="50">
        <f t="shared" si="27"/>
        <v>38534</v>
      </c>
      <c r="L124" s="44">
        <v>31</v>
      </c>
      <c r="M124" s="65"/>
      <c r="N124" s="66">
        <f t="shared" si="28"/>
        <v>0</v>
      </c>
      <c r="P124" s="67">
        <f t="shared" si="29"/>
      </c>
      <c r="R124" s="44">
        <f t="shared" si="30"/>
      </c>
      <c r="S124" s="44">
        <f t="shared" si="31"/>
      </c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20">
        <v>38565</v>
      </c>
      <c r="B125" s="22">
        <f>VLOOKUP(K125,'[1]TAB. SAL. MÍN.'!$A$415:$F$1073,4,FALSE)</f>
        <v>300</v>
      </c>
      <c r="C125" s="42">
        <f t="shared" si="22"/>
        <v>0</v>
      </c>
      <c r="D125" s="28">
        <f t="shared" si="36"/>
      </c>
      <c r="E125" s="26" t="e">
        <f>VLOOKUP(K125,'[1]TAB. PREVIDENCIÁRIA'!$A$298:$D$2558,4,FALSE)/VLOOKUP($C$5,'[1]TAB. PREVIDENCIÁRIA'!$A$298:$D$2558,4,FALSE)</f>
        <v>#NAME?</v>
      </c>
      <c r="F125" s="25">
        <f t="shared" si="23"/>
      </c>
      <c r="G125" s="27" t="e">
        <f t="shared" si="35"/>
        <v>#NAME?</v>
      </c>
      <c r="H125" s="25">
        <f t="shared" si="25"/>
      </c>
      <c r="I125" s="5">
        <f t="shared" si="26"/>
      </c>
      <c r="J125" s="62">
        <v>-1</v>
      </c>
      <c r="K125" s="50">
        <f t="shared" si="27"/>
        <v>38565</v>
      </c>
      <c r="L125" s="44">
        <v>31</v>
      </c>
      <c r="M125" s="65"/>
      <c r="N125" s="66">
        <f t="shared" si="28"/>
        <v>0</v>
      </c>
      <c r="P125" s="67">
        <f t="shared" si="29"/>
      </c>
      <c r="R125" s="44">
        <f t="shared" si="30"/>
      </c>
      <c r="S125" s="44">
        <f t="shared" si="31"/>
      </c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20">
        <v>38596</v>
      </c>
      <c r="B126" s="22">
        <f>VLOOKUP(K126,'[1]TAB. SAL. MÍN.'!$A$415:$F$1073,4,FALSE)</f>
        <v>300</v>
      </c>
      <c r="C126" s="42">
        <f t="shared" si="22"/>
        <v>0</v>
      </c>
      <c r="D126" s="28">
        <f t="shared" si="36"/>
      </c>
      <c r="E126" s="26" t="e">
        <f>VLOOKUP(K126,'[1]TAB. PREVIDENCIÁRIA'!$A$298:$D$2558,4,FALSE)/VLOOKUP($C$5,'[1]TAB. PREVIDENCIÁRIA'!$A$298:$D$2558,4,FALSE)</f>
        <v>#NAME?</v>
      </c>
      <c r="F126" s="25">
        <f t="shared" si="23"/>
      </c>
      <c r="G126" s="27" t="e">
        <f t="shared" si="35"/>
        <v>#NAME?</v>
      </c>
      <c r="H126" s="25">
        <f t="shared" si="25"/>
      </c>
      <c r="I126" s="5">
        <f t="shared" si="26"/>
      </c>
      <c r="J126" s="62">
        <v>0</v>
      </c>
      <c r="K126" s="50">
        <f t="shared" si="27"/>
        <v>38596</v>
      </c>
      <c r="L126" s="44">
        <v>30</v>
      </c>
      <c r="M126" s="65"/>
      <c r="N126" s="66">
        <f t="shared" si="28"/>
        <v>0</v>
      </c>
      <c r="P126" s="67">
        <f t="shared" si="29"/>
      </c>
      <c r="R126" s="44">
        <f t="shared" si="30"/>
      </c>
      <c r="S126" s="44">
        <f t="shared" si="31"/>
      </c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20">
        <v>38626</v>
      </c>
      <c r="B127" s="22">
        <f>VLOOKUP(K127,'[1]TAB. SAL. MÍN.'!$A$415:$F$1073,4,FALSE)</f>
        <v>300</v>
      </c>
      <c r="C127" s="42">
        <f t="shared" si="22"/>
        <v>0</v>
      </c>
      <c r="D127" s="28">
        <f t="shared" si="36"/>
      </c>
      <c r="E127" s="26" t="e">
        <f>VLOOKUP(K127,'[1]TAB. PREVIDENCIÁRIA'!$A$298:$D$2558,4,FALSE)/VLOOKUP($C$5,'[1]TAB. PREVIDENCIÁRIA'!$A$298:$D$2558,4,FALSE)</f>
        <v>#NAME?</v>
      </c>
      <c r="F127" s="25">
        <f t="shared" si="23"/>
      </c>
      <c r="G127" s="27" t="e">
        <f t="shared" si="35"/>
        <v>#NAME?</v>
      </c>
      <c r="H127" s="25">
        <f t="shared" si="25"/>
      </c>
      <c r="I127" s="5">
        <f t="shared" si="26"/>
      </c>
      <c r="J127" s="62">
        <v>-1</v>
      </c>
      <c r="K127" s="50">
        <f t="shared" si="27"/>
        <v>38626</v>
      </c>
      <c r="L127" s="44">
        <v>31</v>
      </c>
      <c r="M127" s="65"/>
      <c r="N127" s="66">
        <f t="shared" si="28"/>
        <v>0</v>
      </c>
      <c r="P127" s="67">
        <f t="shared" si="29"/>
      </c>
      <c r="R127" s="44">
        <f t="shared" si="30"/>
      </c>
      <c r="S127" s="44">
        <f t="shared" si="31"/>
      </c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20">
        <v>38657</v>
      </c>
      <c r="B128" s="22">
        <f>VLOOKUP(K128,'[1]TAB. SAL. MÍN.'!$A$415:$F$1073,4,FALSE)</f>
        <v>300</v>
      </c>
      <c r="C128" s="42">
        <f t="shared" si="22"/>
        <v>0</v>
      </c>
      <c r="D128" s="28">
        <f t="shared" si="36"/>
      </c>
      <c r="E128" s="26" t="e">
        <f>VLOOKUP(K128,'[1]TAB. PREVIDENCIÁRIA'!$A$298:$D$2558,4,FALSE)/VLOOKUP($C$5,'[1]TAB. PREVIDENCIÁRIA'!$A$298:$D$2558,4,FALSE)</f>
        <v>#NAME?</v>
      </c>
      <c r="F128" s="25">
        <f t="shared" si="23"/>
      </c>
      <c r="G128" s="27" t="e">
        <f t="shared" si="35"/>
        <v>#NAME?</v>
      </c>
      <c r="H128" s="25">
        <f t="shared" si="25"/>
      </c>
      <c r="I128" s="5">
        <f t="shared" si="26"/>
      </c>
      <c r="J128" s="62">
        <v>0</v>
      </c>
      <c r="K128" s="50">
        <f t="shared" si="27"/>
        <v>38657</v>
      </c>
      <c r="L128" s="44">
        <v>30</v>
      </c>
      <c r="M128" s="65"/>
      <c r="N128" s="66">
        <f t="shared" si="28"/>
        <v>0</v>
      </c>
      <c r="P128" s="67">
        <f t="shared" si="29"/>
      </c>
      <c r="R128" s="44">
        <f t="shared" si="30"/>
      </c>
      <c r="S128" s="44">
        <f t="shared" si="31"/>
      </c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20">
        <v>38687</v>
      </c>
      <c r="B129" s="22">
        <f>VLOOKUP(K129,'[1]TAB. SAL. MÍN.'!$A$415:$F$1073,4,FALSE)</f>
        <v>300</v>
      </c>
      <c r="C129" s="42">
        <f t="shared" si="22"/>
        <v>0</v>
      </c>
      <c r="D129" s="28">
        <f t="shared" si="36"/>
      </c>
      <c r="E129" s="26" t="e">
        <f>VLOOKUP(K129,'[1]TAB. PREVIDENCIÁRIA'!$A$298:$D$2558,4,FALSE)/VLOOKUP($C$5,'[1]TAB. PREVIDENCIÁRIA'!$A$298:$D$2558,4,FALSE)</f>
        <v>#NAME?</v>
      </c>
      <c r="F129" s="25">
        <f t="shared" si="23"/>
      </c>
      <c r="G129" s="27" t="e">
        <f t="shared" si="35"/>
        <v>#NAME?</v>
      </c>
      <c r="H129" s="25">
        <f t="shared" si="25"/>
      </c>
      <c r="I129" s="5">
        <f t="shared" si="26"/>
      </c>
      <c r="J129" s="62">
        <v>-1</v>
      </c>
      <c r="K129" s="50">
        <f t="shared" si="27"/>
        <v>38687</v>
      </c>
      <c r="L129" s="44">
        <v>31</v>
      </c>
      <c r="M129" s="65"/>
      <c r="N129" s="66">
        <f t="shared" si="28"/>
        <v>0</v>
      </c>
      <c r="P129" s="67">
        <f t="shared" si="29"/>
      </c>
      <c r="R129" s="44">
        <f t="shared" si="30"/>
      </c>
      <c r="S129" s="44">
        <f t="shared" si="31"/>
      </c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1" t="s">
        <v>34</v>
      </c>
      <c r="B130" s="22">
        <f>LARGE(N118:N129,1)</f>
        <v>0</v>
      </c>
      <c r="C130" s="42">
        <f>M130</f>
        <v>0</v>
      </c>
      <c r="D130" s="28">
        <f>IF(B130=0,"",ROUND(B130*C130/12,2))</f>
      </c>
      <c r="E130" s="26" t="e">
        <f>IF(SUM(C118:C129)=0,E129,SMALL(R118:R129,1))</f>
        <v>#NAME?</v>
      </c>
      <c r="F130" s="25">
        <f t="shared" si="23"/>
      </c>
      <c r="G130" s="27" t="e">
        <f>IF(SUM(C118:C129)=0,G129,SMALL(S118:S129,1))</f>
        <v>#NAME?</v>
      </c>
      <c r="H130" s="25">
        <f t="shared" si="25"/>
      </c>
      <c r="I130" s="5">
        <f t="shared" si="26"/>
      </c>
      <c r="K130" s="50">
        <f>K129</f>
        <v>38687</v>
      </c>
      <c r="L130" s="44">
        <f>YEAR(K130)</f>
        <v>2005</v>
      </c>
      <c r="M130" s="68">
        <f>IF(L130=$M$11,$N$11,IF(L130=$M$12,$N$12,0))</f>
        <v>0</v>
      </c>
      <c r="N130" s="66">
        <f t="shared" si="28"/>
        <v>0</v>
      </c>
      <c r="P130" s="67">
        <f t="shared" si="29"/>
      </c>
      <c r="R130" s="44">
        <f t="shared" si="30"/>
      </c>
      <c r="S130" s="44">
        <f t="shared" si="31"/>
      </c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20">
        <v>38718</v>
      </c>
      <c r="B131" s="22">
        <f>VLOOKUP(K131,'[1]TAB. SAL. MÍN.'!$A$415:$F$1073,4,FALSE)</f>
        <v>300</v>
      </c>
      <c r="C131" s="42">
        <f t="shared" si="22"/>
        <v>0</v>
      </c>
      <c r="D131" s="28">
        <f>IF(C131=0,"",ROUND(B131*(C131+J131)/30,2))</f>
      </c>
      <c r="E131" s="26" t="e">
        <f>VLOOKUP(K131,'[1]TAB. PREVIDENCIÁRIA'!$A$298:$D$2558,4,FALSE)/VLOOKUP($C$5,'[1]TAB. PREVIDENCIÁRIA'!$A$298:$D$2558,4,FALSE)</f>
        <v>#NAME?</v>
      </c>
      <c r="F131" s="25">
        <f t="shared" si="23"/>
      </c>
      <c r="G131" s="27" t="e">
        <f aca="true" t="shared" si="37" ref="G131:G142">IF(K131&lt;$C$3,DAYS360($C$3,$C$5)/30*$C$4,DAYS360(K131,$C$5)/30*$C$4)</f>
        <v>#NAME?</v>
      </c>
      <c r="H131" s="25">
        <f t="shared" si="25"/>
      </c>
      <c r="I131" s="5">
        <f t="shared" si="26"/>
      </c>
      <c r="J131" s="62">
        <v>-1</v>
      </c>
      <c r="K131" s="50">
        <f>A131</f>
        <v>38718</v>
      </c>
      <c r="L131" s="44">
        <v>31</v>
      </c>
      <c r="M131" s="65"/>
      <c r="N131" s="66">
        <f t="shared" si="28"/>
        <v>0</v>
      </c>
      <c r="P131" s="67">
        <f t="shared" si="29"/>
      </c>
      <c r="R131" s="44">
        <f t="shared" si="30"/>
      </c>
      <c r="S131" s="44">
        <f t="shared" si="31"/>
      </c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20">
        <v>38749</v>
      </c>
      <c r="B132" s="22">
        <f>VLOOKUP(K132,'[1]TAB. SAL. MÍN.'!$A$415:$F$1073,4,FALSE)</f>
        <v>300</v>
      </c>
      <c r="C132" s="42">
        <f t="shared" si="22"/>
        <v>0</v>
      </c>
      <c r="D132" s="28">
        <f aca="true" t="shared" si="38" ref="D132:D142">IF(C132=0,"",ROUND(B132*(C132+J132)/30,2))</f>
      </c>
      <c r="E132" s="26" t="e">
        <f>VLOOKUP(K132,'[1]TAB. PREVIDENCIÁRIA'!$A$298:$D$2558,4,FALSE)/VLOOKUP($C$5,'[1]TAB. PREVIDENCIÁRIA'!$A$298:$D$2558,4,FALSE)</f>
        <v>#NAME?</v>
      </c>
      <c r="F132" s="25">
        <f t="shared" si="23"/>
      </c>
      <c r="G132" s="27" t="e">
        <f t="shared" si="37"/>
        <v>#NAME?</v>
      </c>
      <c r="H132" s="25">
        <f t="shared" si="25"/>
      </c>
      <c r="I132" s="5">
        <f t="shared" si="26"/>
      </c>
      <c r="J132" s="62">
        <v>2</v>
      </c>
      <c r="K132" s="50">
        <f t="shared" si="27"/>
        <v>38749</v>
      </c>
      <c r="L132" s="44">
        <v>28</v>
      </c>
      <c r="M132" s="65"/>
      <c r="N132" s="66">
        <f t="shared" si="28"/>
        <v>0</v>
      </c>
      <c r="P132" s="67">
        <f t="shared" si="29"/>
      </c>
      <c r="R132" s="44">
        <f t="shared" si="30"/>
      </c>
      <c r="S132" s="44">
        <f t="shared" si="31"/>
      </c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20">
        <v>38777</v>
      </c>
      <c r="B133" s="22">
        <f>VLOOKUP(K133,'[1]TAB. SAL. MÍN.'!$A$415:$F$1073,4,FALSE)</f>
        <v>300</v>
      </c>
      <c r="C133" s="42">
        <f t="shared" si="22"/>
        <v>0</v>
      </c>
      <c r="D133" s="28">
        <f t="shared" si="38"/>
      </c>
      <c r="E133" s="26" t="e">
        <f>VLOOKUP(K133,'[1]TAB. PREVIDENCIÁRIA'!$A$298:$D$2558,4,FALSE)/VLOOKUP($C$5,'[1]TAB. PREVIDENCIÁRIA'!$A$298:$D$2558,4,FALSE)</f>
        <v>#NAME?</v>
      </c>
      <c r="F133" s="25">
        <f t="shared" si="23"/>
      </c>
      <c r="G133" s="27" t="e">
        <f t="shared" si="37"/>
        <v>#NAME?</v>
      </c>
      <c r="H133" s="25">
        <f t="shared" si="25"/>
      </c>
      <c r="I133" s="5">
        <f t="shared" si="26"/>
      </c>
      <c r="J133" s="62">
        <v>-1</v>
      </c>
      <c r="K133" s="50">
        <f t="shared" si="27"/>
        <v>38777</v>
      </c>
      <c r="L133" s="44">
        <v>31</v>
      </c>
      <c r="M133" s="65"/>
      <c r="N133" s="66">
        <f t="shared" si="28"/>
        <v>0</v>
      </c>
      <c r="P133" s="67">
        <f t="shared" si="29"/>
      </c>
      <c r="R133" s="44">
        <f t="shared" si="30"/>
      </c>
      <c r="S133" s="44">
        <f t="shared" si="31"/>
      </c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20">
        <v>38808</v>
      </c>
      <c r="B134" s="22">
        <f>VLOOKUP(K134,'[1]TAB. SAL. MÍN.'!$A$415:$F$1073,4,FALSE)</f>
        <v>350</v>
      </c>
      <c r="C134" s="42">
        <f t="shared" si="22"/>
        <v>0</v>
      </c>
      <c r="D134" s="28">
        <f t="shared" si="38"/>
      </c>
      <c r="E134" s="26" t="e">
        <f>VLOOKUP(K134,'[1]TAB. PREVIDENCIÁRIA'!$A$298:$D$2558,4,FALSE)/VLOOKUP($C$5,'[1]TAB. PREVIDENCIÁRIA'!$A$298:$D$2558,4,FALSE)</f>
        <v>#NAME?</v>
      </c>
      <c r="F134" s="25">
        <f t="shared" si="23"/>
      </c>
      <c r="G134" s="27" t="e">
        <f t="shared" si="37"/>
        <v>#NAME?</v>
      </c>
      <c r="H134" s="25">
        <f t="shared" si="25"/>
      </c>
      <c r="I134" s="5">
        <f t="shared" si="26"/>
      </c>
      <c r="J134" s="62">
        <v>0</v>
      </c>
      <c r="K134" s="50">
        <f t="shared" si="27"/>
        <v>38808</v>
      </c>
      <c r="L134" s="44">
        <v>30</v>
      </c>
      <c r="M134" s="65"/>
      <c r="N134" s="66">
        <f t="shared" si="28"/>
        <v>0</v>
      </c>
      <c r="P134" s="67">
        <f t="shared" si="29"/>
      </c>
      <c r="R134" s="44">
        <f t="shared" si="30"/>
      </c>
      <c r="S134" s="44">
        <f t="shared" si="31"/>
      </c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20">
        <v>38838</v>
      </c>
      <c r="B135" s="22">
        <f>VLOOKUP(K135,'[1]TAB. SAL. MÍN.'!$A$415:$F$1073,4,FALSE)</f>
        <v>350</v>
      </c>
      <c r="C135" s="42">
        <f t="shared" si="22"/>
        <v>0</v>
      </c>
      <c r="D135" s="28">
        <f t="shared" si="38"/>
      </c>
      <c r="E135" s="26" t="e">
        <f>VLOOKUP(K135,'[1]TAB. PREVIDENCIÁRIA'!$A$298:$D$2558,4,FALSE)/VLOOKUP($C$5,'[1]TAB. PREVIDENCIÁRIA'!$A$298:$D$2558,4,FALSE)</f>
        <v>#NAME?</v>
      </c>
      <c r="F135" s="25">
        <f t="shared" si="23"/>
      </c>
      <c r="G135" s="27" t="e">
        <f t="shared" si="37"/>
        <v>#NAME?</v>
      </c>
      <c r="H135" s="25">
        <f t="shared" si="25"/>
      </c>
      <c r="I135" s="5">
        <f t="shared" si="26"/>
      </c>
      <c r="J135" s="62">
        <v>-1</v>
      </c>
      <c r="K135" s="50">
        <f t="shared" si="27"/>
        <v>38838</v>
      </c>
      <c r="L135" s="44">
        <v>31</v>
      </c>
      <c r="M135" s="65"/>
      <c r="N135" s="66">
        <f t="shared" si="28"/>
        <v>0</v>
      </c>
      <c r="P135" s="67">
        <f t="shared" si="29"/>
      </c>
      <c r="R135" s="44">
        <f t="shared" si="30"/>
      </c>
      <c r="S135" s="44">
        <f t="shared" si="31"/>
      </c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20">
        <v>38869</v>
      </c>
      <c r="B136" s="22">
        <f>VLOOKUP(K136,'[1]TAB. SAL. MÍN.'!$A$415:$F$1073,4,FALSE)</f>
        <v>350</v>
      </c>
      <c r="C136" s="42">
        <f t="shared" si="22"/>
        <v>0</v>
      </c>
      <c r="D136" s="28">
        <f t="shared" si="38"/>
      </c>
      <c r="E136" s="26" t="e">
        <f>VLOOKUP(K136,'[1]TAB. PREVIDENCIÁRIA'!$A$298:$D$2558,4,FALSE)/VLOOKUP($C$5,'[1]TAB. PREVIDENCIÁRIA'!$A$298:$D$2558,4,FALSE)</f>
        <v>#NAME?</v>
      </c>
      <c r="F136" s="25">
        <f t="shared" si="23"/>
      </c>
      <c r="G136" s="27" t="e">
        <f t="shared" si="37"/>
        <v>#NAME?</v>
      </c>
      <c r="H136" s="25">
        <f t="shared" si="25"/>
      </c>
      <c r="I136" s="5">
        <f t="shared" si="26"/>
      </c>
      <c r="J136" s="62">
        <v>0</v>
      </c>
      <c r="K136" s="50">
        <f t="shared" si="27"/>
        <v>38869</v>
      </c>
      <c r="L136" s="44">
        <v>30</v>
      </c>
      <c r="M136" s="65"/>
      <c r="N136" s="66">
        <f t="shared" si="28"/>
        <v>0</v>
      </c>
      <c r="P136" s="67">
        <f t="shared" si="29"/>
      </c>
      <c r="R136" s="44">
        <f t="shared" si="30"/>
      </c>
      <c r="S136" s="44">
        <f t="shared" si="31"/>
      </c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20">
        <v>38899</v>
      </c>
      <c r="B137" s="22">
        <f>VLOOKUP(K137,'[1]TAB. SAL. MÍN.'!$A$415:$F$1073,4,FALSE)</f>
        <v>350</v>
      </c>
      <c r="C137" s="42">
        <f t="shared" si="22"/>
        <v>0</v>
      </c>
      <c r="D137" s="28">
        <f t="shared" si="38"/>
      </c>
      <c r="E137" s="26" t="e">
        <f>VLOOKUP(K137,'[1]TAB. PREVIDENCIÁRIA'!$A$298:$D$2558,4,FALSE)/VLOOKUP($C$5,'[1]TAB. PREVIDENCIÁRIA'!$A$298:$D$2558,4,FALSE)</f>
        <v>#NAME?</v>
      </c>
      <c r="F137" s="25">
        <f t="shared" si="23"/>
      </c>
      <c r="G137" s="27" t="e">
        <f t="shared" si="37"/>
        <v>#NAME?</v>
      </c>
      <c r="H137" s="25">
        <f t="shared" si="25"/>
      </c>
      <c r="I137" s="5">
        <f t="shared" si="26"/>
      </c>
      <c r="J137" s="62">
        <v>-1</v>
      </c>
      <c r="K137" s="50">
        <f t="shared" si="27"/>
        <v>38899</v>
      </c>
      <c r="L137" s="44">
        <v>31</v>
      </c>
      <c r="M137" s="65"/>
      <c r="N137" s="66">
        <f t="shared" si="28"/>
        <v>0</v>
      </c>
      <c r="P137" s="67">
        <f t="shared" si="29"/>
      </c>
      <c r="R137" s="44">
        <f t="shared" si="30"/>
      </c>
      <c r="S137" s="44">
        <f t="shared" si="31"/>
      </c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20">
        <v>38930</v>
      </c>
      <c r="B138" s="22">
        <f>VLOOKUP(K138,'[1]TAB. SAL. MÍN.'!$A$415:$F$1073,4,FALSE)</f>
        <v>350</v>
      </c>
      <c r="C138" s="42">
        <f t="shared" si="22"/>
        <v>0</v>
      </c>
      <c r="D138" s="28">
        <f t="shared" si="38"/>
      </c>
      <c r="E138" s="26" t="e">
        <f>VLOOKUP(K138,'[1]TAB. PREVIDENCIÁRIA'!$A$298:$D$2558,4,FALSE)/VLOOKUP($C$5,'[1]TAB. PREVIDENCIÁRIA'!$A$298:$D$2558,4,FALSE)</f>
        <v>#NAME?</v>
      </c>
      <c r="F138" s="25">
        <f t="shared" si="23"/>
      </c>
      <c r="G138" s="27" t="e">
        <f t="shared" si="37"/>
        <v>#NAME?</v>
      </c>
      <c r="H138" s="25">
        <f t="shared" si="25"/>
      </c>
      <c r="I138" s="5">
        <f t="shared" si="26"/>
      </c>
      <c r="J138" s="62">
        <v>-1</v>
      </c>
      <c r="K138" s="50">
        <f t="shared" si="27"/>
        <v>38930</v>
      </c>
      <c r="L138" s="44">
        <v>31</v>
      </c>
      <c r="M138" s="65"/>
      <c r="N138" s="66">
        <f t="shared" si="28"/>
        <v>0</v>
      </c>
      <c r="P138" s="67">
        <f t="shared" si="29"/>
      </c>
      <c r="R138" s="44">
        <f t="shared" si="30"/>
      </c>
      <c r="S138" s="44">
        <f t="shared" si="31"/>
      </c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20">
        <v>38961</v>
      </c>
      <c r="B139" s="22">
        <f>VLOOKUP(K139,'[1]TAB. SAL. MÍN.'!$A$415:$F$1073,4,FALSE)</f>
        <v>350</v>
      </c>
      <c r="C139" s="42">
        <f t="shared" si="22"/>
        <v>0</v>
      </c>
      <c r="D139" s="28">
        <f t="shared" si="38"/>
      </c>
      <c r="E139" s="26" t="e">
        <f>VLOOKUP(K139,'[1]TAB. PREVIDENCIÁRIA'!$A$298:$D$2558,4,FALSE)/VLOOKUP($C$5,'[1]TAB. PREVIDENCIÁRIA'!$A$298:$D$2558,4,FALSE)</f>
        <v>#NAME?</v>
      </c>
      <c r="F139" s="25">
        <f t="shared" si="23"/>
      </c>
      <c r="G139" s="27" t="e">
        <f t="shared" si="37"/>
        <v>#NAME?</v>
      </c>
      <c r="H139" s="25">
        <f t="shared" si="25"/>
      </c>
      <c r="I139" s="5">
        <f t="shared" si="26"/>
      </c>
      <c r="J139" s="62">
        <v>0</v>
      </c>
      <c r="K139" s="50">
        <f t="shared" si="27"/>
        <v>38961</v>
      </c>
      <c r="L139" s="44">
        <v>30</v>
      </c>
      <c r="M139" s="65"/>
      <c r="N139" s="66">
        <f t="shared" si="28"/>
        <v>0</v>
      </c>
      <c r="P139" s="67">
        <f t="shared" si="29"/>
      </c>
      <c r="R139" s="44">
        <f t="shared" si="30"/>
      </c>
      <c r="S139" s="44">
        <f t="shared" si="31"/>
      </c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20">
        <v>38991</v>
      </c>
      <c r="B140" s="22">
        <f>VLOOKUP(K140,'[1]TAB. SAL. MÍN.'!$A$415:$F$1073,4,FALSE)</f>
        <v>350</v>
      </c>
      <c r="C140" s="42">
        <f t="shared" si="22"/>
        <v>0</v>
      </c>
      <c r="D140" s="28">
        <f t="shared" si="38"/>
      </c>
      <c r="E140" s="26" t="e">
        <f>VLOOKUP(K140,'[1]TAB. PREVIDENCIÁRIA'!$A$298:$D$2558,4,FALSE)/VLOOKUP($C$5,'[1]TAB. PREVIDENCIÁRIA'!$A$298:$D$2558,4,FALSE)</f>
        <v>#NAME?</v>
      </c>
      <c r="F140" s="25">
        <f t="shared" si="23"/>
      </c>
      <c r="G140" s="27" t="e">
        <f t="shared" si="37"/>
        <v>#NAME?</v>
      </c>
      <c r="H140" s="25">
        <f t="shared" si="25"/>
      </c>
      <c r="I140" s="5">
        <f t="shared" si="26"/>
      </c>
      <c r="J140" s="62">
        <v>-1</v>
      </c>
      <c r="K140" s="50">
        <f t="shared" si="27"/>
        <v>38991</v>
      </c>
      <c r="L140" s="44">
        <v>31</v>
      </c>
      <c r="M140" s="65"/>
      <c r="N140" s="66">
        <f t="shared" si="28"/>
        <v>0</v>
      </c>
      <c r="P140" s="67">
        <f t="shared" si="29"/>
      </c>
      <c r="R140" s="44">
        <f t="shared" si="30"/>
      </c>
      <c r="S140" s="44">
        <f t="shared" si="31"/>
      </c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20">
        <v>39022</v>
      </c>
      <c r="B141" s="22">
        <f>VLOOKUP(K141,'[1]TAB. SAL. MÍN.'!$A$415:$F$1073,4,FALSE)</f>
        <v>350</v>
      </c>
      <c r="C141" s="42">
        <f t="shared" si="22"/>
        <v>0</v>
      </c>
      <c r="D141" s="28">
        <f t="shared" si="38"/>
      </c>
      <c r="E141" s="26" t="e">
        <f>VLOOKUP(K141,'[1]TAB. PREVIDENCIÁRIA'!$A$298:$D$2558,4,FALSE)/VLOOKUP($C$5,'[1]TAB. PREVIDENCIÁRIA'!$A$298:$D$2558,4,FALSE)</f>
        <v>#NAME?</v>
      </c>
      <c r="F141" s="25">
        <f t="shared" si="23"/>
      </c>
      <c r="G141" s="27" t="e">
        <f t="shared" si="37"/>
        <v>#NAME?</v>
      </c>
      <c r="H141" s="25">
        <f t="shared" si="25"/>
      </c>
      <c r="I141" s="5">
        <f t="shared" si="26"/>
      </c>
      <c r="J141" s="62">
        <v>0</v>
      </c>
      <c r="K141" s="50">
        <f t="shared" si="27"/>
        <v>39022</v>
      </c>
      <c r="L141" s="44">
        <v>30</v>
      </c>
      <c r="M141" s="65"/>
      <c r="N141" s="66">
        <f t="shared" si="28"/>
        <v>0</v>
      </c>
      <c r="P141" s="67">
        <f t="shared" si="29"/>
      </c>
      <c r="R141" s="44">
        <f t="shared" si="30"/>
      </c>
      <c r="S141" s="44">
        <f t="shared" si="31"/>
      </c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20">
        <v>39052</v>
      </c>
      <c r="B142" s="22">
        <f>VLOOKUP(K142,'[1]TAB. SAL. MÍN.'!$A$415:$F$1073,4,FALSE)</f>
        <v>350</v>
      </c>
      <c r="C142" s="42">
        <f t="shared" si="22"/>
        <v>0</v>
      </c>
      <c r="D142" s="28">
        <f t="shared" si="38"/>
      </c>
      <c r="E142" s="26" t="e">
        <f>VLOOKUP(K142,'[1]TAB. PREVIDENCIÁRIA'!$A$298:$D$2558,4,FALSE)/VLOOKUP($C$5,'[1]TAB. PREVIDENCIÁRIA'!$A$298:$D$2558,4,FALSE)</f>
        <v>#NAME?</v>
      </c>
      <c r="F142" s="25">
        <f t="shared" si="23"/>
      </c>
      <c r="G142" s="27" t="e">
        <f t="shared" si="37"/>
        <v>#NAME?</v>
      </c>
      <c r="H142" s="25">
        <f t="shared" si="25"/>
      </c>
      <c r="I142" s="5">
        <f t="shared" si="26"/>
      </c>
      <c r="J142" s="62">
        <v>-1</v>
      </c>
      <c r="K142" s="50">
        <f t="shared" si="27"/>
        <v>39052</v>
      </c>
      <c r="L142" s="44">
        <v>31</v>
      </c>
      <c r="M142" s="65"/>
      <c r="N142" s="66">
        <f t="shared" si="28"/>
        <v>0</v>
      </c>
      <c r="P142" s="67">
        <f t="shared" si="29"/>
      </c>
      <c r="R142" s="44">
        <f t="shared" si="30"/>
      </c>
      <c r="S142" s="44">
        <f t="shared" si="31"/>
      </c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1" t="s">
        <v>35</v>
      </c>
      <c r="B143" s="22">
        <f>LARGE(N131:N142,1)</f>
        <v>0</v>
      </c>
      <c r="C143" s="42">
        <f>M143</f>
        <v>0</v>
      </c>
      <c r="D143" s="28">
        <f>IF(B143=0,"",ROUND(B143*C143/12,2))</f>
      </c>
      <c r="E143" s="26" t="e">
        <f>IF(SUM(C131:C142)=0,E142,SMALL(R131:R142,1))</f>
        <v>#NAME?</v>
      </c>
      <c r="F143" s="25">
        <f t="shared" si="23"/>
      </c>
      <c r="G143" s="27" t="e">
        <f>IF(SUM(C131:C142)=0,G142,SMALL(S131:S142,1))</f>
        <v>#NAME?</v>
      </c>
      <c r="H143" s="25">
        <f t="shared" si="25"/>
      </c>
      <c r="I143" s="5">
        <f t="shared" si="26"/>
      </c>
      <c r="K143" s="50">
        <f>K142</f>
        <v>39052</v>
      </c>
      <c r="L143" s="44">
        <f>YEAR(K143)</f>
        <v>2006</v>
      </c>
      <c r="M143" s="68">
        <f>IF(L143=$M$11,$N$11,IF(L143=$M$12,$N$12,0))</f>
        <v>0</v>
      </c>
      <c r="N143" s="66">
        <f t="shared" si="28"/>
        <v>0</v>
      </c>
      <c r="P143" s="67">
        <f t="shared" si="29"/>
      </c>
      <c r="R143" s="44">
        <f t="shared" si="30"/>
      </c>
      <c r="S143" s="44">
        <f t="shared" si="31"/>
      </c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20">
        <v>39083</v>
      </c>
      <c r="B144" s="22">
        <f>VLOOKUP(K144,'[1]TAB. SAL. MÍN.'!$A$415:$F$1073,4,FALSE)</f>
        <v>350</v>
      </c>
      <c r="C144" s="42">
        <f t="shared" si="22"/>
        <v>0</v>
      </c>
      <c r="D144" s="28">
        <f>IF(C144=0,"",ROUND(B144*(C144+J144)/30,2))</f>
      </c>
      <c r="E144" s="26" t="e">
        <f>VLOOKUP(K144,'[1]TAB. PREVIDENCIÁRIA'!$A$298:$D$2558,4,FALSE)/VLOOKUP($C$5,'[1]TAB. PREVIDENCIÁRIA'!$A$298:$D$2558,4,FALSE)</f>
        <v>#NAME?</v>
      </c>
      <c r="F144" s="25">
        <f t="shared" si="23"/>
      </c>
      <c r="G144" s="27" t="e">
        <f aca="true" t="shared" si="39" ref="G144:G155">IF(K144&lt;$C$3,DAYS360($C$3,$C$5)/30*$C$4,DAYS360(K144,$C$5)/30*$C$4)</f>
        <v>#NAME?</v>
      </c>
      <c r="H144" s="25">
        <f t="shared" si="25"/>
      </c>
      <c r="I144" s="5">
        <f t="shared" si="26"/>
      </c>
      <c r="J144" s="62">
        <v>-1</v>
      </c>
      <c r="K144" s="50">
        <f>A144</f>
        <v>39083</v>
      </c>
      <c r="L144" s="44">
        <v>31</v>
      </c>
      <c r="M144" s="65"/>
      <c r="N144" s="66">
        <f t="shared" si="28"/>
        <v>0</v>
      </c>
      <c r="P144" s="67">
        <f t="shared" si="29"/>
      </c>
      <c r="R144" s="44">
        <f t="shared" si="30"/>
      </c>
      <c r="S144" s="44">
        <f t="shared" si="31"/>
      </c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20">
        <v>39114</v>
      </c>
      <c r="B145" s="22">
        <f>VLOOKUP(K145,'[1]TAB. SAL. MÍN.'!$A$415:$F$1073,4,FALSE)</f>
        <v>350</v>
      </c>
      <c r="C145" s="42">
        <f t="shared" si="22"/>
        <v>0</v>
      </c>
      <c r="D145" s="28">
        <f aca="true" t="shared" si="40" ref="D145:D155">IF(C145=0,"",ROUND(B145*(C145+J145)/30,2))</f>
      </c>
      <c r="E145" s="26" t="e">
        <f>VLOOKUP(K145,'[1]TAB. PREVIDENCIÁRIA'!$A$298:$D$2558,4,FALSE)/VLOOKUP($C$5,'[1]TAB. PREVIDENCIÁRIA'!$A$298:$D$2558,4,FALSE)</f>
        <v>#NAME?</v>
      </c>
      <c r="F145" s="25">
        <f t="shared" si="23"/>
      </c>
      <c r="G145" s="27" t="e">
        <f t="shared" si="39"/>
        <v>#NAME?</v>
      </c>
      <c r="H145" s="25">
        <f t="shared" si="25"/>
      </c>
      <c r="I145" s="5">
        <f t="shared" si="26"/>
      </c>
      <c r="J145" s="62">
        <v>2</v>
      </c>
      <c r="K145" s="50">
        <f t="shared" si="27"/>
        <v>39114</v>
      </c>
      <c r="L145" s="44">
        <v>28</v>
      </c>
      <c r="M145" s="65"/>
      <c r="N145" s="66">
        <f t="shared" si="28"/>
        <v>0</v>
      </c>
      <c r="P145" s="67">
        <f t="shared" si="29"/>
      </c>
      <c r="R145" s="44">
        <f t="shared" si="30"/>
      </c>
      <c r="S145" s="44">
        <f t="shared" si="31"/>
      </c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20">
        <v>39142</v>
      </c>
      <c r="B146" s="22">
        <f>VLOOKUP(K146,'[1]TAB. SAL. MÍN.'!$A$415:$F$1073,4,FALSE)</f>
        <v>350</v>
      </c>
      <c r="C146" s="42">
        <f t="shared" si="22"/>
        <v>0</v>
      </c>
      <c r="D146" s="28">
        <f t="shared" si="40"/>
      </c>
      <c r="E146" s="26" t="e">
        <f>VLOOKUP(K146,'[1]TAB. PREVIDENCIÁRIA'!$A$298:$D$2558,4,FALSE)/VLOOKUP($C$5,'[1]TAB. PREVIDENCIÁRIA'!$A$298:$D$2558,4,FALSE)</f>
        <v>#NAME?</v>
      </c>
      <c r="F146" s="25">
        <f t="shared" si="23"/>
      </c>
      <c r="G146" s="27" t="e">
        <f t="shared" si="39"/>
        <v>#NAME?</v>
      </c>
      <c r="H146" s="25">
        <f t="shared" si="25"/>
      </c>
      <c r="I146" s="5">
        <f t="shared" si="26"/>
      </c>
      <c r="J146" s="62">
        <v>-1</v>
      </c>
      <c r="K146" s="50">
        <f t="shared" si="27"/>
        <v>39142</v>
      </c>
      <c r="L146" s="44">
        <v>31</v>
      </c>
      <c r="M146" s="65"/>
      <c r="N146" s="66">
        <f t="shared" si="28"/>
        <v>0</v>
      </c>
      <c r="P146" s="67">
        <f t="shared" si="29"/>
      </c>
      <c r="R146" s="44">
        <f t="shared" si="30"/>
      </c>
      <c r="S146" s="44">
        <f t="shared" si="31"/>
      </c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20">
        <v>39173</v>
      </c>
      <c r="B147" s="22">
        <f>VLOOKUP(K147,'[1]TAB. SAL. MÍN.'!$A$415:$F$1073,4,FALSE)</f>
        <v>380</v>
      </c>
      <c r="C147" s="42">
        <f t="shared" si="22"/>
        <v>0</v>
      </c>
      <c r="D147" s="28">
        <f t="shared" si="40"/>
      </c>
      <c r="E147" s="26" t="e">
        <f>VLOOKUP(K147,'[1]TAB. PREVIDENCIÁRIA'!$A$298:$D$2558,4,FALSE)/VLOOKUP($C$5,'[1]TAB. PREVIDENCIÁRIA'!$A$298:$D$2558,4,FALSE)</f>
        <v>#NAME?</v>
      </c>
      <c r="F147" s="25">
        <f t="shared" si="23"/>
      </c>
      <c r="G147" s="27" t="e">
        <f t="shared" si="39"/>
        <v>#NAME?</v>
      </c>
      <c r="H147" s="25">
        <f t="shared" si="25"/>
      </c>
      <c r="I147" s="5">
        <f t="shared" si="26"/>
      </c>
      <c r="J147" s="62">
        <v>0</v>
      </c>
      <c r="K147" s="50">
        <f t="shared" si="27"/>
        <v>39173</v>
      </c>
      <c r="L147" s="44">
        <v>30</v>
      </c>
      <c r="M147" s="65"/>
      <c r="N147" s="66">
        <f t="shared" si="28"/>
        <v>0</v>
      </c>
      <c r="P147" s="67">
        <f t="shared" si="29"/>
      </c>
      <c r="R147" s="44">
        <f t="shared" si="30"/>
      </c>
      <c r="S147" s="44">
        <f t="shared" si="31"/>
      </c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20">
        <v>39203</v>
      </c>
      <c r="B148" s="22">
        <f>VLOOKUP(K148,'[1]TAB. SAL. MÍN.'!$A$415:$F$1073,4,FALSE)</f>
        <v>380</v>
      </c>
      <c r="C148" s="42">
        <f t="shared" si="22"/>
        <v>0</v>
      </c>
      <c r="D148" s="28">
        <f t="shared" si="40"/>
      </c>
      <c r="E148" s="26" t="e">
        <f>VLOOKUP(K148,'[1]TAB. PREVIDENCIÁRIA'!$A$298:$D$2558,4,FALSE)/VLOOKUP($C$5,'[1]TAB. PREVIDENCIÁRIA'!$A$298:$D$2558,4,FALSE)</f>
        <v>#NAME?</v>
      </c>
      <c r="F148" s="25">
        <f t="shared" si="23"/>
      </c>
      <c r="G148" s="27" t="e">
        <f t="shared" si="39"/>
        <v>#NAME?</v>
      </c>
      <c r="H148" s="25">
        <f t="shared" si="25"/>
      </c>
      <c r="I148" s="5">
        <f t="shared" si="26"/>
      </c>
      <c r="J148" s="62">
        <v>-1</v>
      </c>
      <c r="K148" s="50">
        <f t="shared" si="27"/>
        <v>39203</v>
      </c>
      <c r="L148" s="44">
        <v>31</v>
      </c>
      <c r="M148" s="65"/>
      <c r="N148" s="66">
        <f t="shared" si="28"/>
        <v>0</v>
      </c>
      <c r="P148" s="67">
        <f t="shared" si="29"/>
      </c>
      <c r="R148" s="44">
        <f t="shared" si="30"/>
      </c>
      <c r="S148" s="44">
        <f t="shared" si="31"/>
      </c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20">
        <v>39234</v>
      </c>
      <c r="B149" s="22">
        <f>VLOOKUP(K149,'[1]TAB. SAL. MÍN.'!$A$415:$F$1073,4,FALSE)</f>
        <v>380</v>
      </c>
      <c r="C149" s="42">
        <f t="shared" si="22"/>
        <v>0</v>
      </c>
      <c r="D149" s="28">
        <f t="shared" si="40"/>
      </c>
      <c r="E149" s="26" t="e">
        <f>VLOOKUP(K149,'[1]TAB. PREVIDENCIÁRIA'!$A$298:$D$2558,4,FALSE)/VLOOKUP($C$5,'[1]TAB. PREVIDENCIÁRIA'!$A$298:$D$2558,4,FALSE)</f>
        <v>#NAME?</v>
      </c>
      <c r="F149" s="25">
        <f t="shared" si="23"/>
      </c>
      <c r="G149" s="27" t="e">
        <f t="shared" si="39"/>
        <v>#NAME?</v>
      </c>
      <c r="H149" s="25">
        <f t="shared" si="25"/>
      </c>
      <c r="I149" s="5">
        <f t="shared" si="26"/>
      </c>
      <c r="J149" s="62">
        <v>0</v>
      </c>
      <c r="K149" s="50">
        <f t="shared" si="27"/>
        <v>39234</v>
      </c>
      <c r="L149" s="44">
        <v>30</v>
      </c>
      <c r="M149" s="65"/>
      <c r="N149" s="66">
        <f t="shared" si="28"/>
        <v>0</v>
      </c>
      <c r="P149" s="67">
        <f t="shared" si="29"/>
      </c>
      <c r="R149" s="44">
        <f t="shared" si="30"/>
      </c>
      <c r="S149" s="44">
        <f t="shared" si="31"/>
      </c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20">
        <v>39264</v>
      </c>
      <c r="B150" s="22">
        <f>VLOOKUP(K150,'[1]TAB. SAL. MÍN.'!$A$415:$F$1073,4,FALSE)</f>
        <v>380</v>
      </c>
      <c r="C150" s="42">
        <f t="shared" si="22"/>
        <v>0</v>
      </c>
      <c r="D150" s="28">
        <f t="shared" si="40"/>
      </c>
      <c r="E150" s="26" t="e">
        <f>VLOOKUP(K150,'[1]TAB. PREVIDENCIÁRIA'!$A$298:$D$2558,4,FALSE)/VLOOKUP($C$5,'[1]TAB. PREVIDENCIÁRIA'!$A$298:$D$2558,4,FALSE)</f>
        <v>#NAME?</v>
      </c>
      <c r="F150" s="25">
        <f t="shared" si="23"/>
      </c>
      <c r="G150" s="27" t="e">
        <f t="shared" si="39"/>
        <v>#NAME?</v>
      </c>
      <c r="H150" s="25">
        <f t="shared" si="25"/>
      </c>
      <c r="I150" s="5">
        <f t="shared" si="26"/>
      </c>
      <c r="J150" s="62">
        <v>-1</v>
      </c>
      <c r="K150" s="50">
        <f t="shared" si="27"/>
        <v>39264</v>
      </c>
      <c r="L150" s="44">
        <v>31</v>
      </c>
      <c r="M150" s="65"/>
      <c r="N150" s="66">
        <f t="shared" si="28"/>
        <v>0</v>
      </c>
      <c r="P150" s="67">
        <f t="shared" si="29"/>
      </c>
      <c r="R150" s="44">
        <f t="shared" si="30"/>
      </c>
      <c r="S150" s="44">
        <f t="shared" si="31"/>
      </c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20">
        <v>39295</v>
      </c>
      <c r="B151" s="22">
        <f>VLOOKUP(K151,'[1]TAB. SAL. MÍN.'!$A$415:$F$1073,4,FALSE)</f>
        <v>380</v>
      </c>
      <c r="C151" s="42">
        <f t="shared" si="22"/>
        <v>0</v>
      </c>
      <c r="D151" s="28">
        <f t="shared" si="40"/>
      </c>
      <c r="E151" s="26" t="e">
        <f>VLOOKUP(K151,'[1]TAB. PREVIDENCIÁRIA'!$A$298:$D$2558,4,FALSE)/VLOOKUP($C$5,'[1]TAB. PREVIDENCIÁRIA'!$A$298:$D$2558,4,FALSE)</f>
        <v>#NAME?</v>
      </c>
      <c r="F151" s="25">
        <f t="shared" si="23"/>
      </c>
      <c r="G151" s="27" t="e">
        <f t="shared" si="39"/>
        <v>#NAME?</v>
      </c>
      <c r="H151" s="25">
        <f t="shared" si="25"/>
      </c>
      <c r="I151" s="5">
        <f t="shared" si="26"/>
      </c>
      <c r="J151" s="62">
        <v>-1</v>
      </c>
      <c r="K151" s="50">
        <f t="shared" si="27"/>
        <v>39295</v>
      </c>
      <c r="L151" s="44">
        <v>31</v>
      </c>
      <c r="M151" s="65"/>
      <c r="N151" s="66">
        <f t="shared" si="28"/>
        <v>0</v>
      </c>
      <c r="P151" s="67">
        <f t="shared" si="29"/>
      </c>
      <c r="R151" s="44">
        <f t="shared" si="30"/>
      </c>
      <c r="S151" s="44">
        <f t="shared" si="31"/>
      </c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20">
        <v>39326</v>
      </c>
      <c r="B152" s="22">
        <f>VLOOKUP(K152,'[1]TAB. SAL. MÍN.'!$A$415:$F$1073,4,FALSE)</f>
        <v>380</v>
      </c>
      <c r="C152" s="42">
        <f t="shared" si="22"/>
        <v>0</v>
      </c>
      <c r="D152" s="28">
        <f t="shared" si="40"/>
      </c>
      <c r="E152" s="26" t="e">
        <f>VLOOKUP(K152,'[1]TAB. PREVIDENCIÁRIA'!$A$298:$D$2558,4,FALSE)/VLOOKUP($C$5,'[1]TAB. PREVIDENCIÁRIA'!$A$298:$D$2558,4,FALSE)</f>
        <v>#NAME?</v>
      </c>
      <c r="F152" s="25">
        <f t="shared" si="23"/>
      </c>
      <c r="G152" s="27" t="e">
        <f t="shared" si="39"/>
        <v>#NAME?</v>
      </c>
      <c r="H152" s="25">
        <f t="shared" si="25"/>
      </c>
      <c r="I152" s="5">
        <f t="shared" si="26"/>
      </c>
      <c r="J152" s="62">
        <v>0</v>
      </c>
      <c r="K152" s="50">
        <f t="shared" si="27"/>
        <v>39326</v>
      </c>
      <c r="L152" s="44">
        <v>30</v>
      </c>
      <c r="M152" s="65"/>
      <c r="N152" s="66">
        <f t="shared" si="28"/>
        <v>0</v>
      </c>
      <c r="P152" s="67">
        <f t="shared" si="29"/>
      </c>
      <c r="R152" s="44">
        <f t="shared" si="30"/>
      </c>
      <c r="S152" s="44">
        <f t="shared" si="31"/>
      </c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20">
        <v>39356</v>
      </c>
      <c r="B153" s="22">
        <f>VLOOKUP(K153,'[1]TAB. SAL. MÍN.'!$A$415:$F$1073,4,FALSE)</f>
        <v>380</v>
      </c>
      <c r="C153" s="42">
        <f t="shared" si="22"/>
        <v>0</v>
      </c>
      <c r="D153" s="28">
        <f t="shared" si="40"/>
      </c>
      <c r="E153" s="26" t="e">
        <f>VLOOKUP(K153,'[1]TAB. PREVIDENCIÁRIA'!$A$298:$D$2558,4,FALSE)/VLOOKUP($C$5,'[1]TAB. PREVIDENCIÁRIA'!$A$298:$D$2558,4,FALSE)</f>
        <v>#NAME?</v>
      </c>
      <c r="F153" s="25">
        <f t="shared" si="23"/>
      </c>
      <c r="G153" s="27" t="e">
        <f t="shared" si="39"/>
        <v>#NAME?</v>
      </c>
      <c r="H153" s="25">
        <f t="shared" si="25"/>
      </c>
      <c r="I153" s="5">
        <f t="shared" si="26"/>
      </c>
      <c r="J153" s="62">
        <v>-1</v>
      </c>
      <c r="K153" s="50">
        <f t="shared" si="27"/>
        <v>39356</v>
      </c>
      <c r="L153" s="44">
        <v>31</v>
      </c>
      <c r="M153" s="65"/>
      <c r="N153" s="66">
        <f t="shared" si="28"/>
        <v>0</v>
      </c>
      <c r="P153" s="67">
        <f t="shared" si="29"/>
      </c>
      <c r="R153" s="44">
        <f t="shared" si="30"/>
      </c>
      <c r="S153" s="44">
        <f t="shared" si="31"/>
      </c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20">
        <v>39387</v>
      </c>
      <c r="B154" s="22">
        <f>VLOOKUP(K154,'[1]TAB. SAL. MÍN.'!$A$415:$F$1073,4,FALSE)</f>
        <v>380</v>
      </c>
      <c r="C154" s="42">
        <f t="shared" si="22"/>
        <v>0</v>
      </c>
      <c r="D154" s="28">
        <f t="shared" si="40"/>
      </c>
      <c r="E154" s="26" t="e">
        <f>VLOOKUP(K154,'[1]TAB. PREVIDENCIÁRIA'!$A$298:$D$2558,4,FALSE)/VLOOKUP($C$5,'[1]TAB. PREVIDENCIÁRIA'!$A$298:$D$2558,4,FALSE)</f>
        <v>#NAME?</v>
      </c>
      <c r="F154" s="25">
        <f t="shared" si="23"/>
      </c>
      <c r="G154" s="27" t="e">
        <f t="shared" si="39"/>
        <v>#NAME?</v>
      </c>
      <c r="H154" s="25">
        <f t="shared" si="25"/>
      </c>
      <c r="I154" s="5">
        <f t="shared" si="26"/>
      </c>
      <c r="J154" s="62">
        <v>0</v>
      </c>
      <c r="K154" s="50">
        <f t="shared" si="27"/>
        <v>39387</v>
      </c>
      <c r="L154" s="44">
        <v>30</v>
      </c>
      <c r="M154" s="65"/>
      <c r="N154" s="66">
        <f t="shared" si="28"/>
        <v>0</v>
      </c>
      <c r="P154" s="67">
        <f t="shared" si="29"/>
      </c>
      <c r="R154" s="44">
        <f t="shared" si="30"/>
      </c>
      <c r="S154" s="44">
        <f t="shared" si="31"/>
      </c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20">
        <v>39417</v>
      </c>
      <c r="B155" s="22">
        <f>VLOOKUP(K155,'[1]TAB. SAL. MÍN.'!$A$415:$F$1073,4,FALSE)</f>
        <v>380</v>
      </c>
      <c r="C155" s="42">
        <f t="shared" si="22"/>
        <v>0</v>
      </c>
      <c r="D155" s="28">
        <f t="shared" si="40"/>
      </c>
      <c r="E155" s="26" t="e">
        <f>VLOOKUP(K155,'[1]TAB. PREVIDENCIÁRIA'!$A$298:$D$2558,4,FALSE)/VLOOKUP($C$5,'[1]TAB. PREVIDENCIÁRIA'!$A$298:$D$2558,4,FALSE)</f>
        <v>#NAME?</v>
      </c>
      <c r="F155" s="25">
        <f t="shared" si="23"/>
      </c>
      <c r="G155" s="27" t="e">
        <f t="shared" si="39"/>
        <v>#NAME?</v>
      </c>
      <c r="H155" s="25">
        <f t="shared" si="25"/>
      </c>
      <c r="I155" s="5">
        <f t="shared" si="26"/>
      </c>
      <c r="J155" s="62">
        <v>-1</v>
      </c>
      <c r="K155" s="50">
        <f t="shared" si="27"/>
        <v>39417</v>
      </c>
      <c r="L155" s="44">
        <v>31</v>
      </c>
      <c r="M155" s="65"/>
      <c r="N155" s="66">
        <f t="shared" si="28"/>
        <v>0</v>
      </c>
      <c r="P155" s="67">
        <f t="shared" si="29"/>
      </c>
      <c r="R155" s="44">
        <f t="shared" si="30"/>
      </c>
      <c r="S155" s="44">
        <f t="shared" si="31"/>
      </c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1" t="s">
        <v>36</v>
      </c>
      <c r="B156" s="22">
        <f>LARGE(N144:N155,1)</f>
        <v>0</v>
      </c>
      <c r="C156" s="42">
        <f>M156</f>
        <v>0</v>
      </c>
      <c r="D156" s="28">
        <f>IF(B156=0,"",ROUND(B156*C156/12,2))</f>
      </c>
      <c r="E156" s="26" t="e">
        <f>IF(SUM(C144:C155)=0,E155,SMALL(R144:R155,1))</f>
        <v>#NAME?</v>
      </c>
      <c r="F156" s="25">
        <f aca="true" t="shared" si="41" ref="F156:F195">IF(D156="","",ROUND(D156*E156,2))</f>
      </c>
      <c r="G156" s="27" t="e">
        <f>IF(SUM(C144:C155)=0,G155,SMALL(S144:S155,1))</f>
        <v>#NAME?</v>
      </c>
      <c r="H156" s="25">
        <f aca="true" t="shared" si="42" ref="H156:H195">IF(F156="","",ROUND(F156*G156,2))</f>
      </c>
      <c r="I156" s="5">
        <f aca="true" t="shared" si="43" ref="I156:I195">IF(H156="","",F156+H156)</f>
      </c>
      <c r="K156" s="50">
        <f>K155</f>
        <v>39417</v>
      </c>
      <c r="L156" s="44">
        <f>YEAR(K156)</f>
        <v>2007</v>
      </c>
      <c r="M156" s="68">
        <f>IF(L156=$M$11,$N$11,IF(L156=$M$12,$N$12,0))</f>
        <v>0</v>
      </c>
      <c r="N156" s="66">
        <f aca="true" t="shared" si="44" ref="N156:N195">IF(D156="",0,B156)</f>
        <v>0</v>
      </c>
      <c r="P156" s="67">
        <f aca="true" t="shared" si="45" ref="P156:P195">IF(I156="","",1)</f>
      </c>
      <c r="R156" s="44">
        <f aca="true" t="shared" si="46" ref="R156:R195">IF(I156="","",E156)</f>
      </c>
      <c r="S156" s="44">
        <f aca="true" t="shared" si="47" ref="S156:S195">IF(I156="","",G156)</f>
      </c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20">
        <v>39448</v>
      </c>
      <c r="B157" s="22">
        <f>VLOOKUP(K157,'[1]TAB. SAL. MÍN.'!$A$415:$F$1073,4,FALSE)</f>
        <v>380</v>
      </c>
      <c r="C157" s="42">
        <f aca="true" t="shared" si="48" ref="C157:C194">IF(AND(K157&gt;=$M$6,K157&lt;=$M$4),HLOOKUP(A157,$M$6:$Q$10,4,FALSE),0)</f>
        <v>0</v>
      </c>
      <c r="D157" s="28">
        <f>IF(C157=0,"",ROUND(B157*(C157+J157)/30,2))</f>
      </c>
      <c r="E157" s="26" t="e">
        <f>VLOOKUP(K157,'[1]TAB. PREVIDENCIÁRIA'!$A$298:$D$2558,4,FALSE)/VLOOKUP($C$5,'[1]TAB. PREVIDENCIÁRIA'!$A$298:$D$2558,4,FALSE)</f>
        <v>#NAME?</v>
      </c>
      <c r="F157" s="25">
        <f t="shared" si="41"/>
      </c>
      <c r="G157" s="27" t="e">
        <f aca="true" t="shared" si="49" ref="G157:G168">IF(K157&lt;$C$3,DAYS360($C$3,$C$5)/30*$C$4,DAYS360(K157,$C$5)/30*$C$4)</f>
        <v>#NAME?</v>
      </c>
      <c r="H157" s="25">
        <f t="shared" si="42"/>
      </c>
      <c r="I157" s="5">
        <f t="shared" si="43"/>
      </c>
      <c r="J157" s="62">
        <v>-1</v>
      </c>
      <c r="K157" s="50">
        <f aca="true" t="shared" si="50" ref="K157:K194">A157</f>
        <v>39448</v>
      </c>
      <c r="L157" s="44">
        <v>31</v>
      </c>
      <c r="M157" s="65"/>
      <c r="N157" s="66">
        <f t="shared" si="44"/>
        <v>0</v>
      </c>
      <c r="P157" s="67">
        <f t="shared" si="45"/>
      </c>
      <c r="R157" s="44">
        <f t="shared" si="46"/>
      </c>
      <c r="S157" s="44">
        <f t="shared" si="47"/>
      </c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20">
        <v>39479</v>
      </c>
      <c r="B158" s="22">
        <f>VLOOKUP(K158,'[1]TAB. SAL. MÍN.'!$A$415:$F$1073,4,FALSE)</f>
        <v>380</v>
      </c>
      <c r="C158" s="42">
        <f t="shared" si="48"/>
        <v>0</v>
      </c>
      <c r="D158" s="28">
        <f aca="true" t="shared" si="51" ref="D158:D168">IF(C158=0,"",ROUND(B158*(C158+J158)/30,2))</f>
      </c>
      <c r="E158" s="26" t="e">
        <f>VLOOKUP(K158,'[1]TAB. PREVIDENCIÁRIA'!$A$298:$D$2558,4,FALSE)/VLOOKUP($C$5,'[1]TAB. PREVIDENCIÁRIA'!$A$298:$D$2558,4,FALSE)</f>
        <v>#NAME?</v>
      </c>
      <c r="F158" s="25">
        <f t="shared" si="41"/>
      </c>
      <c r="G158" s="27" t="e">
        <f t="shared" si="49"/>
        <v>#NAME?</v>
      </c>
      <c r="H158" s="25">
        <f t="shared" si="42"/>
      </c>
      <c r="I158" s="5">
        <f t="shared" si="43"/>
      </c>
      <c r="J158" s="62">
        <v>1</v>
      </c>
      <c r="K158" s="50">
        <f t="shared" si="50"/>
        <v>39479</v>
      </c>
      <c r="L158" s="44">
        <v>29</v>
      </c>
      <c r="M158" s="65"/>
      <c r="N158" s="66">
        <f t="shared" si="44"/>
        <v>0</v>
      </c>
      <c r="P158" s="67">
        <f t="shared" si="45"/>
      </c>
      <c r="R158" s="44">
        <f t="shared" si="46"/>
      </c>
      <c r="S158" s="44">
        <f t="shared" si="47"/>
      </c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20">
        <v>39508</v>
      </c>
      <c r="B159" s="22">
        <f>VLOOKUP(K159,'[1]TAB. SAL. MÍN.'!$A$415:$F$1073,4,FALSE)</f>
        <v>415</v>
      </c>
      <c r="C159" s="42">
        <f t="shared" si="48"/>
        <v>0</v>
      </c>
      <c r="D159" s="28">
        <f t="shared" si="51"/>
      </c>
      <c r="E159" s="26" t="e">
        <f>VLOOKUP(K159,'[1]TAB. PREVIDENCIÁRIA'!$A$298:$D$2558,4,FALSE)/VLOOKUP($C$5,'[1]TAB. PREVIDENCIÁRIA'!$A$298:$D$2558,4,FALSE)</f>
        <v>#NAME?</v>
      </c>
      <c r="F159" s="25">
        <f t="shared" si="41"/>
      </c>
      <c r="G159" s="27" t="e">
        <f t="shared" si="49"/>
        <v>#NAME?</v>
      </c>
      <c r="H159" s="25">
        <f t="shared" si="42"/>
      </c>
      <c r="I159" s="5">
        <f t="shared" si="43"/>
      </c>
      <c r="J159" s="62">
        <v>-1</v>
      </c>
      <c r="K159" s="50">
        <f t="shared" si="50"/>
        <v>39508</v>
      </c>
      <c r="L159" s="44">
        <v>31</v>
      </c>
      <c r="M159" s="65"/>
      <c r="N159" s="66">
        <f t="shared" si="44"/>
        <v>0</v>
      </c>
      <c r="P159" s="67">
        <f t="shared" si="45"/>
      </c>
      <c r="R159" s="44">
        <f t="shared" si="46"/>
      </c>
      <c r="S159" s="44">
        <f t="shared" si="47"/>
      </c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20">
        <v>39539</v>
      </c>
      <c r="B160" s="22">
        <f>VLOOKUP(K160,'[1]TAB. SAL. MÍN.'!$A$415:$F$1073,4,FALSE)</f>
        <v>415</v>
      </c>
      <c r="C160" s="42">
        <f t="shared" si="48"/>
        <v>0</v>
      </c>
      <c r="D160" s="28">
        <f t="shared" si="51"/>
      </c>
      <c r="E160" s="26" t="e">
        <f>VLOOKUP(K160,'[1]TAB. PREVIDENCIÁRIA'!$A$298:$D$2558,4,FALSE)/VLOOKUP($C$5,'[1]TAB. PREVIDENCIÁRIA'!$A$298:$D$2558,4,FALSE)</f>
        <v>#NAME?</v>
      </c>
      <c r="F160" s="25">
        <f t="shared" si="41"/>
      </c>
      <c r="G160" s="27" t="e">
        <f t="shared" si="49"/>
        <v>#NAME?</v>
      </c>
      <c r="H160" s="25">
        <f t="shared" si="42"/>
      </c>
      <c r="I160" s="5">
        <f t="shared" si="43"/>
      </c>
      <c r="J160" s="62">
        <v>0</v>
      </c>
      <c r="K160" s="50">
        <f t="shared" si="50"/>
        <v>39539</v>
      </c>
      <c r="L160" s="44">
        <v>30</v>
      </c>
      <c r="M160" s="65"/>
      <c r="N160" s="66">
        <f t="shared" si="44"/>
        <v>0</v>
      </c>
      <c r="P160" s="67">
        <f t="shared" si="45"/>
      </c>
      <c r="R160" s="44">
        <f t="shared" si="46"/>
      </c>
      <c r="S160" s="44">
        <f t="shared" si="47"/>
      </c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20">
        <v>39569</v>
      </c>
      <c r="B161" s="22">
        <f>VLOOKUP(K161,'[1]TAB. SAL. MÍN.'!$A$415:$F$1073,4,FALSE)</f>
        <v>415</v>
      </c>
      <c r="C161" s="42">
        <f t="shared" si="48"/>
        <v>0</v>
      </c>
      <c r="D161" s="28">
        <f t="shared" si="51"/>
      </c>
      <c r="E161" s="26" t="e">
        <f>VLOOKUP(K161,'[1]TAB. PREVIDENCIÁRIA'!$A$298:$D$2558,4,FALSE)/VLOOKUP($C$5,'[1]TAB. PREVIDENCIÁRIA'!$A$298:$D$2558,4,FALSE)</f>
        <v>#NAME?</v>
      </c>
      <c r="F161" s="25">
        <f t="shared" si="41"/>
      </c>
      <c r="G161" s="27" t="e">
        <f t="shared" si="49"/>
        <v>#NAME?</v>
      </c>
      <c r="H161" s="25">
        <f t="shared" si="42"/>
      </c>
      <c r="I161" s="5">
        <f t="shared" si="43"/>
      </c>
      <c r="J161" s="62">
        <v>-1</v>
      </c>
      <c r="K161" s="50">
        <f t="shared" si="50"/>
        <v>39569</v>
      </c>
      <c r="L161" s="44">
        <v>31</v>
      </c>
      <c r="M161" s="65"/>
      <c r="N161" s="66">
        <f t="shared" si="44"/>
        <v>0</v>
      </c>
      <c r="P161" s="67">
        <f t="shared" si="45"/>
      </c>
      <c r="R161" s="44">
        <f t="shared" si="46"/>
      </c>
      <c r="S161" s="44">
        <f t="shared" si="47"/>
      </c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20">
        <v>39600</v>
      </c>
      <c r="B162" s="22">
        <f>VLOOKUP(K162,'[1]TAB. SAL. MÍN.'!$A$415:$F$1073,4,FALSE)</f>
        <v>415</v>
      </c>
      <c r="C162" s="42">
        <f t="shared" si="48"/>
        <v>0</v>
      </c>
      <c r="D162" s="28">
        <f t="shared" si="51"/>
      </c>
      <c r="E162" s="26" t="e">
        <f>VLOOKUP(K162,'[1]TAB. PREVIDENCIÁRIA'!$A$298:$D$2558,4,FALSE)/VLOOKUP($C$5,'[1]TAB. PREVIDENCIÁRIA'!$A$298:$D$2558,4,FALSE)</f>
        <v>#NAME?</v>
      </c>
      <c r="F162" s="25">
        <f t="shared" si="41"/>
      </c>
      <c r="G162" s="27" t="e">
        <f t="shared" si="49"/>
        <v>#NAME?</v>
      </c>
      <c r="H162" s="25">
        <f t="shared" si="42"/>
      </c>
      <c r="I162" s="5">
        <f t="shared" si="43"/>
      </c>
      <c r="J162" s="62">
        <v>0</v>
      </c>
      <c r="K162" s="50">
        <f t="shared" si="50"/>
        <v>39600</v>
      </c>
      <c r="L162" s="44">
        <v>30</v>
      </c>
      <c r="M162" s="65"/>
      <c r="N162" s="66">
        <f t="shared" si="44"/>
        <v>0</v>
      </c>
      <c r="P162" s="67">
        <f t="shared" si="45"/>
      </c>
      <c r="R162" s="44">
        <f t="shared" si="46"/>
      </c>
      <c r="S162" s="44">
        <f t="shared" si="47"/>
      </c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20">
        <v>39630</v>
      </c>
      <c r="B163" s="22">
        <f>VLOOKUP(K163,'[1]TAB. SAL. MÍN.'!$A$415:$F$1073,4,FALSE)</f>
        <v>415</v>
      </c>
      <c r="C163" s="42">
        <f t="shared" si="48"/>
        <v>0</v>
      </c>
      <c r="D163" s="28">
        <f t="shared" si="51"/>
      </c>
      <c r="E163" s="26" t="e">
        <f>VLOOKUP(K163,'[1]TAB. PREVIDENCIÁRIA'!$A$298:$D$2558,4,FALSE)/VLOOKUP($C$5,'[1]TAB. PREVIDENCIÁRIA'!$A$298:$D$2558,4,FALSE)</f>
        <v>#NAME?</v>
      </c>
      <c r="F163" s="25">
        <f t="shared" si="41"/>
      </c>
      <c r="G163" s="27" t="e">
        <f t="shared" si="49"/>
        <v>#NAME?</v>
      </c>
      <c r="H163" s="25">
        <f t="shared" si="42"/>
      </c>
      <c r="I163" s="5">
        <f t="shared" si="43"/>
      </c>
      <c r="J163" s="62">
        <v>-1</v>
      </c>
      <c r="K163" s="50">
        <f t="shared" si="50"/>
        <v>39630</v>
      </c>
      <c r="L163" s="44">
        <v>31</v>
      </c>
      <c r="M163" s="65"/>
      <c r="N163" s="66">
        <f t="shared" si="44"/>
        <v>0</v>
      </c>
      <c r="P163" s="67">
        <f t="shared" si="45"/>
      </c>
      <c r="R163" s="44">
        <f t="shared" si="46"/>
      </c>
      <c r="S163" s="44">
        <f t="shared" si="47"/>
      </c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20">
        <v>39661</v>
      </c>
      <c r="B164" s="22">
        <f>VLOOKUP(K164,'[1]TAB. SAL. MÍN.'!$A$415:$F$1073,4,FALSE)</f>
        <v>415</v>
      </c>
      <c r="C164" s="42">
        <f t="shared" si="48"/>
        <v>0</v>
      </c>
      <c r="D164" s="28">
        <f t="shared" si="51"/>
      </c>
      <c r="E164" s="26" t="e">
        <f>VLOOKUP(K164,'[1]TAB. PREVIDENCIÁRIA'!$A$298:$D$2558,4,FALSE)/VLOOKUP($C$5,'[1]TAB. PREVIDENCIÁRIA'!$A$298:$D$2558,4,FALSE)</f>
        <v>#NAME?</v>
      </c>
      <c r="F164" s="25">
        <f t="shared" si="41"/>
      </c>
      <c r="G164" s="27" t="e">
        <f t="shared" si="49"/>
        <v>#NAME?</v>
      </c>
      <c r="H164" s="25">
        <f t="shared" si="42"/>
      </c>
      <c r="I164" s="5">
        <f t="shared" si="43"/>
      </c>
      <c r="J164" s="62">
        <v>-1</v>
      </c>
      <c r="K164" s="50">
        <f t="shared" si="50"/>
        <v>39661</v>
      </c>
      <c r="L164" s="44">
        <v>31</v>
      </c>
      <c r="M164" s="65"/>
      <c r="N164" s="66">
        <f t="shared" si="44"/>
        <v>0</v>
      </c>
      <c r="P164" s="67">
        <f t="shared" si="45"/>
      </c>
      <c r="R164" s="44">
        <f t="shared" si="46"/>
      </c>
      <c r="S164" s="44">
        <f t="shared" si="47"/>
      </c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20">
        <v>39692</v>
      </c>
      <c r="B165" s="22">
        <f>VLOOKUP(K165,'[1]TAB. SAL. MÍN.'!$A$415:$F$1073,4,FALSE)</f>
        <v>415</v>
      </c>
      <c r="C165" s="42">
        <f t="shared" si="48"/>
        <v>0</v>
      </c>
      <c r="D165" s="28">
        <f t="shared" si="51"/>
      </c>
      <c r="E165" s="26" t="e">
        <f>VLOOKUP(K165,'[1]TAB. PREVIDENCIÁRIA'!$A$298:$D$2558,4,FALSE)/VLOOKUP($C$5,'[1]TAB. PREVIDENCIÁRIA'!$A$298:$D$2558,4,FALSE)</f>
        <v>#NAME?</v>
      </c>
      <c r="F165" s="25">
        <f t="shared" si="41"/>
      </c>
      <c r="G165" s="27" t="e">
        <f t="shared" si="49"/>
        <v>#NAME?</v>
      </c>
      <c r="H165" s="25">
        <f t="shared" si="42"/>
      </c>
      <c r="I165" s="5">
        <f t="shared" si="43"/>
      </c>
      <c r="J165" s="62">
        <v>0</v>
      </c>
      <c r="K165" s="50">
        <f t="shared" si="50"/>
        <v>39692</v>
      </c>
      <c r="L165" s="44">
        <v>30</v>
      </c>
      <c r="M165" s="65"/>
      <c r="N165" s="66">
        <f t="shared" si="44"/>
        <v>0</v>
      </c>
      <c r="P165" s="67">
        <f t="shared" si="45"/>
      </c>
      <c r="R165" s="44">
        <f t="shared" si="46"/>
      </c>
      <c r="S165" s="44">
        <f t="shared" si="47"/>
      </c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20">
        <v>39722</v>
      </c>
      <c r="B166" s="22">
        <f>VLOOKUP(K166,'[1]TAB. SAL. MÍN.'!$A$415:$F$1073,4,FALSE)</f>
        <v>415</v>
      </c>
      <c r="C166" s="42">
        <f t="shared" si="48"/>
        <v>0</v>
      </c>
      <c r="D166" s="28">
        <f t="shared" si="51"/>
      </c>
      <c r="E166" s="26" t="e">
        <f>VLOOKUP(K166,'[1]TAB. PREVIDENCIÁRIA'!$A$298:$D$2558,4,FALSE)/VLOOKUP($C$5,'[1]TAB. PREVIDENCIÁRIA'!$A$298:$D$2558,4,FALSE)</f>
        <v>#NAME?</v>
      </c>
      <c r="F166" s="25">
        <f t="shared" si="41"/>
      </c>
      <c r="G166" s="27" t="e">
        <f t="shared" si="49"/>
        <v>#NAME?</v>
      </c>
      <c r="H166" s="25">
        <f t="shared" si="42"/>
      </c>
      <c r="I166" s="5">
        <f t="shared" si="43"/>
      </c>
      <c r="J166" s="62">
        <v>-1</v>
      </c>
      <c r="K166" s="50">
        <f t="shared" si="50"/>
        <v>39722</v>
      </c>
      <c r="L166" s="44">
        <v>31</v>
      </c>
      <c r="M166" s="65"/>
      <c r="N166" s="66">
        <f t="shared" si="44"/>
        <v>0</v>
      </c>
      <c r="P166" s="67">
        <f t="shared" si="45"/>
      </c>
      <c r="R166" s="44">
        <f t="shared" si="46"/>
      </c>
      <c r="S166" s="44">
        <f t="shared" si="47"/>
      </c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20">
        <v>39753</v>
      </c>
      <c r="B167" s="22">
        <f>VLOOKUP(K167,'[1]TAB. SAL. MÍN.'!$A$415:$F$1073,4,FALSE)</f>
        <v>415</v>
      </c>
      <c r="C167" s="42">
        <f t="shared" si="48"/>
        <v>0</v>
      </c>
      <c r="D167" s="28">
        <f t="shared" si="51"/>
      </c>
      <c r="E167" s="26" t="e">
        <f>VLOOKUP(K167,'[1]TAB. PREVIDENCIÁRIA'!$A$298:$D$2558,4,FALSE)/VLOOKUP($C$5,'[1]TAB. PREVIDENCIÁRIA'!$A$298:$D$2558,4,FALSE)</f>
        <v>#NAME?</v>
      </c>
      <c r="F167" s="25">
        <f t="shared" si="41"/>
      </c>
      <c r="G167" s="27" t="e">
        <f t="shared" si="49"/>
        <v>#NAME?</v>
      </c>
      <c r="H167" s="25">
        <f t="shared" si="42"/>
      </c>
      <c r="I167" s="5">
        <f t="shared" si="43"/>
      </c>
      <c r="J167" s="62">
        <v>0</v>
      </c>
      <c r="K167" s="50">
        <f t="shared" si="50"/>
        <v>39753</v>
      </c>
      <c r="L167" s="44">
        <v>30</v>
      </c>
      <c r="M167" s="65"/>
      <c r="N167" s="66">
        <f t="shared" si="44"/>
        <v>0</v>
      </c>
      <c r="P167" s="67">
        <f t="shared" si="45"/>
      </c>
      <c r="R167" s="44">
        <f t="shared" si="46"/>
      </c>
      <c r="S167" s="44">
        <f t="shared" si="47"/>
      </c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20">
        <v>39783</v>
      </c>
      <c r="B168" s="22">
        <f>VLOOKUP(K168,'[1]TAB. SAL. MÍN.'!$A$415:$F$1073,4,FALSE)</f>
        <v>415</v>
      </c>
      <c r="C168" s="42">
        <f t="shared" si="48"/>
        <v>0</v>
      </c>
      <c r="D168" s="28">
        <f t="shared" si="51"/>
      </c>
      <c r="E168" s="26" t="e">
        <f>VLOOKUP(K168,'[1]TAB. PREVIDENCIÁRIA'!$A$298:$D$2558,4,FALSE)/VLOOKUP($C$5,'[1]TAB. PREVIDENCIÁRIA'!$A$298:$D$2558,4,FALSE)</f>
        <v>#NAME?</v>
      </c>
      <c r="F168" s="25">
        <f t="shared" si="41"/>
      </c>
      <c r="G168" s="27" t="e">
        <f t="shared" si="49"/>
        <v>#NAME?</v>
      </c>
      <c r="H168" s="25">
        <f t="shared" si="42"/>
      </c>
      <c r="I168" s="5">
        <f t="shared" si="43"/>
      </c>
      <c r="J168" s="62">
        <v>-1</v>
      </c>
      <c r="K168" s="50">
        <f t="shared" si="50"/>
        <v>39783</v>
      </c>
      <c r="L168" s="44">
        <v>31</v>
      </c>
      <c r="M168" s="65"/>
      <c r="N168" s="66">
        <f t="shared" si="44"/>
        <v>0</v>
      </c>
      <c r="P168" s="67">
        <f t="shared" si="45"/>
      </c>
      <c r="R168" s="44">
        <f t="shared" si="46"/>
      </c>
      <c r="S168" s="44">
        <f t="shared" si="47"/>
      </c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1" t="s">
        <v>37</v>
      </c>
      <c r="B169" s="22">
        <f>LARGE(N157:N168,1)</f>
        <v>0</v>
      </c>
      <c r="C169" s="42">
        <f>M169</f>
        <v>0</v>
      </c>
      <c r="D169" s="28">
        <f>IF(B169=0,"",ROUND(B169*C169/12,2))</f>
      </c>
      <c r="E169" s="26" t="e">
        <f>IF(SUM(C157:C168)=0,E168,SMALL(R157:R168,1))</f>
        <v>#NAME?</v>
      </c>
      <c r="F169" s="25">
        <f t="shared" si="41"/>
      </c>
      <c r="G169" s="27" t="e">
        <f>IF(SUM(C157:C168)=0,G168,SMALL(S157:S168,1))</f>
        <v>#NAME?</v>
      </c>
      <c r="H169" s="25">
        <f t="shared" si="42"/>
      </c>
      <c r="I169" s="5">
        <f t="shared" si="43"/>
      </c>
      <c r="K169" s="50">
        <f>K168</f>
        <v>39783</v>
      </c>
      <c r="L169" s="44">
        <f>YEAR(K169)</f>
        <v>2008</v>
      </c>
      <c r="M169" s="68">
        <f>IF(L169=$M$11,$N$11,IF(L169=$M$12,$N$12,0))</f>
        <v>0</v>
      </c>
      <c r="N169" s="66">
        <f t="shared" si="44"/>
        <v>0</v>
      </c>
      <c r="P169" s="67">
        <f t="shared" si="45"/>
      </c>
      <c r="R169" s="44">
        <f t="shared" si="46"/>
      </c>
      <c r="S169" s="44">
        <f t="shared" si="47"/>
      </c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20">
        <v>39814</v>
      </c>
      <c r="B170" s="22">
        <f>VLOOKUP(K170,'[1]TAB. SAL. MÍN.'!$A$415:$F$1073,4,FALSE)</f>
        <v>415</v>
      </c>
      <c r="C170" s="42">
        <f t="shared" si="48"/>
        <v>0</v>
      </c>
      <c r="D170" s="28">
        <f>IF(C170=0,"",ROUND(B170*(C170+J170)/30,2))</f>
      </c>
      <c r="E170" s="26" t="e">
        <f>VLOOKUP(K170,'[1]TAB. PREVIDENCIÁRIA'!$A$298:$D$2558,4,FALSE)/VLOOKUP($C$5,'[1]TAB. PREVIDENCIÁRIA'!$A$298:$D$2558,4,FALSE)</f>
        <v>#NAME?</v>
      </c>
      <c r="F170" s="25">
        <f t="shared" si="41"/>
      </c>
      <c r="G170" s="27" t="e">
        <f aca="true" t="shared" si="52" ref="G170:G181">IF(K170&lt;$C$3,DAYS360($C$3,$C$5)/30*$C$4,DAYS360(K170,$C$5)/30*$C$4)</f>
        <v>#NAME?</v>
      </c>
      <c r="H170" s="25">
        <f t="shared" si="42"/>
      </c>
      <c r="I170" s="5">
        <f t="shared" si="43"/>
      </c>
      <c r="J170" s="62">
        <v>-1</v>
      </c>
      <c r="K170" s="50">
        <f>A170</f>
        <v>39814</v>
      </c>
      <c r="L170" s="44">
        <v>31</v>
      </c>
      <c r="M170" s="65"/>
      <c r="N170" s="66">
        <f t="shared" si="44"/>
        <v>0</v>
      </c>
      <c r="P170" s="67">
        <f t="shared" si="45"/>
      </c>
      <c r="R170" s="44">
        <f t="shared" si="46"/>
      </c>
      <c r="S170" s="44">
        <f t="shared" si="47"/>
      </c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20">
        <v>39845</v>
      </c>
      <c r="B171" s="22">
        <f>VLOOKUP(K171,'[1]TAB. SAL. MÍN.'!$A$415:$F$1073,4,FALSE)</f>
        <v>415</v>
      </c>
      <c r="C171" s="42">
        <f t="shared" si="48"/>
        <v>0</v>
      </c>
      <c r="D171" s="28">
        <f aca="true" t="shared" si="53" ref="D171:D181">IF(C171=0,"",ROUND(B171*(C171+J171)/30,2))</f>
      </c>
      <c r="E171" s="26" t="e">
        <f>VLOOKUP(K171,'[1]TAB. PREVIDENCIÁRIA'!$A$298:$D$2558,4,FALSE)/VLOOKUP($C$5,'[1]TAB. PREVIDENCIÁRIA'!$A$298:$D$2558,4,FALSE)</f>
        <v>#NAME?</v>
      </c>
      <c r="F171" s="25">
        <f t="shared" si="41"/>
      </c>
      <c r="G171" s="27" t="e">
        <f t="shared" si="52"/>
        <v>#NAME?</v>
      </c>
      <c r="H171" s="25">
        <f t="shared" si="42"/>
      </c>
      <c r="I171" s="5">
        <f t="shared" si="43"/>
      </c>
      <c r="J171" s="62">
        <v>2</v>
      </c>
      <c r="K171" s="50">
        <f t="shared" si="50"/>
        <v>39845</v>
      </c>
      <c r="L171" s="44">
        <v>28</v>
      </c>
      <c r="M171" s="65"/>
      <c r="N171" s="66">
        <f t="shared" si="44"/>
        <v>0</v>
      </c>
      <c r="P171" s="67">
        <f t="shared" si="45"/>
      </c>
      <c r="R171" s="44">
        <f t="shared" si="46"/>
      </c>
      <c r="S171" s="44">
        <f t="shared" si="47"/>
      </c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20">
        <v>39873</v>
      </c>
      <c r="B172" s="22">
        <f>VLOOKUP(K172,'[1]TAB. SAL. MÍN.'!$A$415:$F$1073,4,FALSE)</f>
        <v>415</v>
      </c>
      <c r="C172" s="42">
        <f t="shared" si="48"/>
        <v>0</v>
      </c>
      <c r="D172" s="28">
        <f t="shared" si="53"/>
      </c>
      <c r="E172" s="26" t="e">
        <f>VLOOKUP(K172,'[1]TAB. PREVIDENCIÁRIA'!$A$298:$D$2558,4,FALSE)/VLOOKUP($C$5,'[1]TAB. PREVIDENCIÁRIA'!$A$298:$D$2558,4,FALSE)</f>
        <v>#NAME?</v>
      </c>
      <c r="F172" s="25">
        <f t="shared" si="41"/>
      </c>
      <c r="G172" s="27" t="e">
        <f t="shared" si="52"/>
        <v>#NAME?</v>
      </c>
      <c r="H172" s="25">
        <f t="shared" si="42"/>
      </c>
      <c r="I172" s="5">
        <f t="shared" si="43"/>
      </c>
      <c r="J172" s="62">
        <v>-1</v>
      </c>
      <c r="K172" s="50">
        <f t="shared" si="50"/>
        <v>39873</v>
      </c>
      <c r="L172" s="44">
        <v>31</v>
      </c>
      <c r="M172" s="65"/>
      <c r="N172" s="66">
        <f t="shared" si="44"/>
        <v>0</v>
      </c>
      <c r="P172" s="67">
        <f t="shared" si="45"/>
      </c>
      <c r="R172" s="44">
        <f t="shared" si="46"/>
      </c>
      <c r="S172" s="44">
        <f t="shared" si="47"/>
      </c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20">
        <v>39904</v>
      </c>
      <c r="B173" s="22">
        <f>VLOOKUP(K173,'[1]TAB. SAL. MÍN.'!$A$415:$F$1073,4,FALSE)</f>
        <v>415</v>
      </c>
      <c r="C173" s="42">
        <f t="shared" si="48"/>
        <v>0</v>
      </c>
      <c r="D173" s="28">
        <f t="shared" si="53"/>
      </c>
      <c r="E173" s="26" t="e">
        <f>VLOOKUP(K173,'[1]TAB. PREVIDENCIÁRIA'!$A$298:$D$2558,4,FALSE)/VLOOKUP($C$5,'[1]TAB. PREVIDENCIÁRIA'!$A$298:$D$2558,4,FALSE)</f>
        <v>#NAME?</v>
      </c>
      <c r="F173" s="25">
        <f t="shared" si="41"/>
      </c>
      <c r="G173" s="27" t="e">
        <f t="shared" si="52"/>
        <v>#NAME?</v>
      </c>
      <c r="H173" s="25">
        <f t="shared" si="42"/>
      </c>
      <c r="I173" s="5">
        <f t="shared" si="43"/>
      </c>
      <c r="J173" s="62">
        <v>0</v>
      </c>
      <c r="K173" s="50">
        <f t="shared" si="50"/>
        <v>39904</v>
      </c>
      <c r="L173" s="44">
        <v>30</v>
      </c>
      <c r="M173" s="65"/>
      <c r="N173" s="66">
        <f t="shared" si="44"/>
        <v>0</v>
      </c>
      <c r="P173" s="67">
        <f t="shared" si="45"/>
      </c>
      <c r="R173" s="44">
        <f t="shared" si="46"/>
      </c>
      <c r="S173" s="44">
        <f t="shared" si="47"/>
      </c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20">
        <v>39934</v>
      </c>
      <c r="B174" s="22">
        <f>VLOOKUP(K174,'[1]TAB. SAL. MÍN.'!$A$415:$F$1073,4,FALSE)</f>
        <v>415</v>
      </c>
      <c r="C174" s="42">
        <f t="shared" si="48"/>
        <v>0</v>
      </c>
      <c r="D174" s="28">
        <f t="shared" si="53"/>
      </c>
      <c r="E174" s="26" t="e">
        <f>VLOOKUP(K174,'[1]TAB. PREVIDENCIÁRIA'!$A$298:$D$2558,4,FALSE)/VLOOKUP($C$5,'[1]TAB. PREVIDENCIÁRIA'!$A$298:$D$2558,4,FALSE)</f>
        <v>#NAME?</v>
      </c>
      <c r="F174" s="25">
        <f t="shared" si="41"/>
      </c>
      <c r="G174" s="27" t="e">
        <f t="shared" si="52"/>
        <v>#NAME?</v>
      </c>
      <c r="H174" s="25">
        <f t="shared" si="42"/>
      </c>
      <c r="I174" s="5">
        <f t="shared" si="43"/>
      </c>
      <c r="J174" s="62">
        <v>-1</v>
      </c>
      <c r="K174" s="50">
        <f t="shared" si="50"/>
        <v>39934</v>
      </c>
      <c r="L174" s="44">
        <v>31</v>
      </c>
      <c r="M174" s="65"/>
      <c r="N174" s="66">
        <f t="shared" si="44"/>
        <v>0</v>
      </c>
      <c r="P174" s="67">
        <f t="shared" si="45"/>
      </c>
      <c r="R174" s="44">
        <f t="shared" si="46"/>
      </c>
      <c r="S174" s="44">
        <f t="shared" si="47"/>
      </c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20">
        <v>39965</v>
      </c>
      <c r="B175" s="22">
        <f>VLOOKUP(K175,'[1]TAB. SAL. MÍN.'!$A$415:$F$1073,4,FALSE)</f>
        <v>415</v>
      </c>
      <c r="C175" s="42">
        <f t="shared" si="48"/>
        <v>0</v>
      </c>
      <c r="D175" s="28">
        <f t="shared" si="53"/>
      </c>
      <c r="E175" s="26" t="e">
        <f>VLOOKUP(K175,'[1]TAB. PREVIDENCIÁRIA'!$A$298:$D$2558,4,FALSE)/VLOOKUP($C$5,'[1]TAB. PREVIDENCIÁRIA'!$A$298:$D$2558,4,FALSE)</f>
        <v>#NAME?</v>
      </c>
      <c r="F175" s="25">
        <f t="shared" si="41"/>
      </c>
      <c r="G175" s="27" t="e">
        <f t="shared" si="52"/>
        <v>#NAME?</v>
      </c>
      <c r="H175" s="25">
        <f t="shared" si="42"/>
      </c>
      <c r="I175" s="5">
        <f t="shared" si="43"/>
      </c>
      <c r="J175" s="62">
        <v>0</v>
      </c>
      <c r="K175" s="50">
        <f t="shared" si="50"/>
        <v>39965</v>
      </c>
      <c r="L175" s="44">
        <v>30</v>
      </c>
      <c r="M175" s="65"/>
      <c r="N175" s="66">
        <f t="shared" si="44"/>
        <v>0</v>
      </c>
      <c r="P175" s="67">
        <f t="shared" si="45"/>
      </c>
      <c r="R175" s="44">
        <f t="shared" si="46"/>
      </c>
      <c r="S175" s="44">
        <f t="shared" si="47"/>
      </c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20">
        <v>39995</v>
      </c>
      <c r="B176" s="22">
        <f>VLOOKUP(K176,'[1]TAB. SAL. MÍN.'!$A$415:$F$1073,4,FALSE)</f>
        <v>415</v>
      </c>
      <c r="C176" s="42">
        <f t="shared" si="48"/>
        <v>0</v>
      </c>
      <c r="D176" s="28">
        <f t="shared" si="53"/>
      </c>
      <c r="E176" s="26" t="e">
        <f>VLOOKUP(K176,'[1]TAB. PREVIDENCIÁRIA'!$A$298:$D$2558,4,FALSE)/VLOOKUP($C$5,'[1]TAB. PREVIDENCIÁRIA'!$A$298:$D$2558,4,FALSE)</f>
        <v>#NAME?</v>
      </c>
      <c r="F176" s="25">
        <f t="shared" si="41"/>
      </c>
      <c r="G176" s="27" t="e">
        <f t="shared" si="52"/>
        <v>#NAME?</v>
      </c>
      <c r="H176" s="25">
        <f t="shared" si="42"/>
      </c>
      <c r="I176" s="5">
        <f t="shared" si="43"/>
      </c>
      <c r="J176" s="62">
        <v>-1</v>
      </c>
      <c r="K176" s="50">
        <f t="shared" si="50"/>
        <v>39995</v>
      </c>
      <c r="L176" s="44">
        <v>31</v>
      </c>
      <c r="M176" s="65"/>
      <c r="N176" s="66">
        <f t="shared" si="44"/>
        <v>0</v>
      </c>
      <c r="P176" s="67">
        <f t="shared" si="45"/>
      </c>
      <c r="R176" s="44">
        <f t="shared" si="46"/>
      </c>
      <c r="S176" s="44">
        <f t="shared" si="47"/>
      </c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20">
        <v>40026</v>
      </c>
      <c r="B177" s="22">
        <f>VLOOKUP(K177,'[1]TAB. SAL. MÍN.'!$A$415:$F$1073,4,FALSE)</f>
        <v>415</v>
      </c>
      <c r="C177" s="42">
        <f t="shared" si="48"/>
        <v>0</v>
      </c>
      <c r="D177" s="28">
        <f t="shared" si="53"/>
      </c>
      <c r="E177" s="26" t="e">
        <f>VLOOKUP(K177,'[1]TAB. PREVIDENCIÁRIA'!$A$298:$D$2558,4,FALSE)/VLOOKUP($C$5,'[1]TAB. PREVIDENCIÁRIA'!$A$298:$D$2558,4,FALSE)</f>
        <v>#NAME?</v>
      </c>
      <c r="F177" s="25">
        <f t="shared" si="41"/>
      </c>
      <c r="G177" s="27" t="e">
        <f t="shared" si="52"/>
        <v>#NAME?</v>
      </c>
      <c r="H177" s="25">
        <f t="shared" si="42"/>
      </c>
      <c r="I177" s="5">
        <f t="shared" si="43"/>
      </c>
      <c r="J177" s="62">
        <v>-1</v>
      </c>
      <c r="K177" s="50">
        <f t="shared" si="50"/>
        <v>40026</v>
      </c>
      <c r="L177" s="44">
        <v>31</v>
      </c>
      <c r="M177" s="65"/>
      <c r="N177" s="66">
        <f t="shared" si="44"/>
        <v>0</v>
      </c>
      <c r="P177" s="67">
        <f t="shared" si="45"/>
      </c>
      <c r="R177" s="44">
        <f t="shared" si="46"/>
      </c>
      <c r="S177" s="44">
        <f t="shared" si="47"/>
      </c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20">
        <v>40057</v>
      </c>
      <c r="B178" s="22">
        <f>VLOOKUP(K178,'[1]TAB. SAL. MÍN.'!$A$415:$F$1073,4,FALSE)</f>
        <v>415</v>
      </c>
      <c r="C178" s="42">
        <f t="shared" si="48"/>
        <v>0</v>
      </c>
      <c r="D178" s="28">
        <f t="shared" si="53"/>
      </c>
      <c r="E178" s="26" t="e">
        <f>VLOOKUP(K178,'[1]TAB. PREVIDENCIÁRIA'!$A$298:$D$2558,4,FALSE)/VLOOKUP($C$5,'[1]TAB. PREVIDENCIÁRIA'!$A$298:$D$2558,4,FALSE)</f>
        <v>#NAME?</v>
      </c>
      <c r="F178" s="25">
        <f t="shared" si="41"/>
      </c>
      <c r="G178" s="27" t="e">
        <f t="shared" si="52"/>
        <v>#NAME?</v>
      </c>
      <c r="H178" s="25">
        <f t="shared" si="42"/>
      </c>
      <c r="I178" s="5">
        <f t="shared" si="43"/>
      </c>
      <c r="J178" s="62">
        <v>0</v>
      </c>
      <c r="K178" s="50">
        <f t="shared" si="50"/>
        <v>40057</v>
      </c>
      <c r="L178" s="44">
        <v>30</v>
      </c>
      <c r="M178" s="65"/>
      <c r="N178" s="66">
        <f t="shared" si="44"/>
        <v>0</v>
      </c>
      <c r="P178" s="67">
        <f t="shared" si="45"/>
      </c>
      <c r="R178" s="44">
        <f t="shared" si="46"/>
      </c>
      <c r="S178" s="44">
        <f t="shared" si="47"/>
      </c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20">
        <v>40087</v>
      </c>
      <c r="B179" s="22">
        <f>VLOOKUP(K179,'[1]TAB. SAL. MÍN.'!$A$415:$F$1073,4,FALSE)</f>
        <v>415</v>
      </c>
      <c r="C179" s="42">
        <f t="shared" si="48"/>
        <v>0</v>
      </c>
      <c r="D179" s="28">
        <f t="shared" si="53"/>
      </c>
      <c r="E179" s="26" t="e">
        <f>VLOOKUP(K179,'[1]TAB. PREVIDENCIÁRIA'!$A$298:$D$2558,4,FALSE)/VLOOKUP($C$5,'[1]TAB. PREVIDENCIÁRIA'!$A$298:$D$2558,4,FALSE)</f>
        <v>#NAME?</v>
      </c>
      <c r="F179" s="25">
        <f t="shared" si="41"/>
      </c>
      <c r="G179" s="27" t="e">
        <f t="shared" si="52"/>
        <v>#NAME?</v>
      </c>
      <c r="H179" s="25">
        <f t="shared" si="42"/>
      </c>
      <c r="I179" s="5">
        <f t="shared" si="43"/>
      </c>
      <c r="J179" s="62">
        <v>-1</v>
      </c>
      <c r="K179" s="50">
        <f t="shared" si="50"/>
        <v>40087</v>
      </c>
      <c r="L179" s="44">
        <v>31</v>
      </c>
      <c r="M179" s="65"/>
      <c r="N179" s="66">
        <f t="shared" si="44"/>
        <v>0</v>
      </c>
      <c r="P179" s="67">
        <f t="shared" si="45"/>
      </c>
      <c r="R179" s="44">
        <f t="shared" si="46"/>
      </c>
      <c r="S179" s="44">
        <f t="shared" si="47"/>
      </c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20">
        <v>40118</v>
      </c>
      <c r="B180" s="22">
        <f>VLOOKUP(K180,'[1]TAB. SAL. MÍN.'!$A$415:$F$1073,4,FALSE)</f>
        <v>415</v>
      </c>
      <c r="C180" s="42">
        <f t="shared" si="48"/>
        <v>0</v>
      </c>
      <c r="D180" s="28">
        <f t="shared" si="53"/>
      </c>
      <c r="E180" s="26" t="e">
        <f>VLOOKUP(K180,'[1]TAB. PREVIDENCIÁRIA'!$A$298:$D$2558,4,FALSE)/VLOOKUP($C$5,'[1]TAB. PREVIDENCIÁRIA'!$A$298:$D$2558,4,FALSE)</f>
        <v>#NAME?</v>
      </c>
      <c r="F180" s="25">
        <f t="shared" si="41"/>
      </c>
      <c r="G180" s="27" t="e">
        <f t="shared" si="52"/>
        <v>#NAME?</v>
      </c>
      <c r="H180" s="25">
        <f t="shared" si="42"/>
      </c>
      <c r="I180" s="5">
        <f t="shared" si="43"/>
      </c>
      <c r="J180" s="62">
        <v>0</v>
      </c>
      <c r="K180" s="50">
        <f t="shared" si="50"/>
        <v>40118</v>
      </c>
      <c r="L180" s="44">
        <v>30</v>
      </c>
      <c r="M180" s="65"/>
      <c r="N180" s="66">
        <f t="shared" si="44"/>
        <v>0</v>
      </c>
      <c r="P180" s="67">
        <f t="shared" si="45"/>
      </c>
      <c r="R180" s="44">
        <f t="shared" si="46"/>
      </c>
      <c r="S180" s="44">
        <f t="shared" si="47"/>
      </c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20">
        <v>40148</v>
      </c>
      <c r="B181" s="22">
        <f>VLOOKUP(K181,'[1]TAB. SAL. MÍN.'!$A$415:$F$1073,4,FALSE)</f>
        <v>415</v>
      </c>
      <c r="C181" s="42">
        <f t="shared" si="48"/>
        <v>0</v>
      </c>
      <c r="D181" s="28">
        <f t="shared" si="53"/>
      </c>
      <c r="E181" s="26" t="e">
        <f>VLOOKUP(K181,'[1]TAB. PREVIDENCIÁRIA'!$A$298:$D$2558,4,FALSE)/VLOOKUP($C$5,'[1]TAB. PREVIDENCIÁRIA'!$A$298:$D$2558,4,FALSE)</f>
        <v>#NAME?</v>
      </c>
      <c r="F181" s="25">
        <f t="shared" si="41"/>
      </c>
      <c r="G181" s="27" t="e">
        <f t="shared" si="52"/>
        <v>#NAME?</v>
      </c>
      <c r="H181" s="25">
        <f t="shared" si="42"/>
      </c>
      <c r="I181" s="5">
        <f t="shared" si="43"/>
      </c>
      <c r="J181" s="62">
        <v>-1</v>
      </c>
      <c r="K181" s="50">
        <f t="shared" si="50"/>
        <v>40148</v>
      </c>
      <c r="L181" s="44">
        <v>31</v>
      </c>
      <c r="M181" s="65"/>
      <c r="N181" s="66">
        <f t="shared" si="44"/>
        <v>0</v>
      </c>
      <c r="P181" s="67">
        <f t="shared" si="45"/>
      </c>
      <c r="R181" s="44">
        <f t="shared" si="46"/>
      </c>
      <c r="S181" s="44">
        <f t="shared" si="47"/>
      </c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1" t="s">
        <v>38</v>
      </c>
      <c r="B182" s="22">
        <f>LARGE(N170:N181,1)</f>
        <v>0</v>
      </c>
      <c r="C182" s="42">
        <f>M182</f>
        <v>0</v>
      </c>
      <c r="D182" s="28">
        <f>IF(B182=0,"",ROUND(B182*C182/12,2))</f>
      </c>
      <c r="E182" s="26" t="e">
        <f>IF(SUM(C170:C181)=0,E181,SMALL(R170:R181,1))</f>
        <v>#NAME?</v>
      </c>
      <c r="F182" s="25">
        <f t="shared" si="41"/>
      </c>
      <c r="G182" s="27" t="e">
        <f>IF(SUM(C170:C181)=0,G181,SMALL(S170:S181,1))</f>
        <v>#NAME?</v>
      </c>
      <c r="H182" s="25">
        <f t="shared" si="42"/>
      </c>
      <c r="I182" s="5">
        <f t="shared" si="43"/>
      </c>
      <c r="K182" s="50">
        <f>K181</f>
        <v>40148</v>
      </c>
      <c r="L182" s="44">
        <f>YEAR(K182)</f>
        <v>2009</v>
      </c>
      <c r="M182" s="68">
        <f>IF(L182=$M$11,$N$11,IF(L182=$M$12,$N$12,0))</f>
        <v>0</v>
      </c>
      <c r="N182" s="66">
        <f t="shared" si="44"/>
        <v>0</v>
      </c>
      <c r="P182" s="67">
        <f t="shared" si="45"/>
      </c>
      <c r="R182" s="44">
        <f t="shared" si="46"/>
      </c>
      <c r="S182" s="44">
        <f t="shared" si="47"/>
      </c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20">
        <v>40179</v>
      </c>
      <c r="B183" s="22">
        <f>VLOOKUP(K183,'[1]TAB. SAL. MÍN.'!$A$415:$F$1073,4,FALSE)</f>
        <v>415</v>
      </c>
      <c r="C183" s="42">
        <f t="shared" si="48"/>
        <v>0</v>
      </c>
      <c r="D183" s="28">
        <f>IF(C183=0,"",ROUND(B183*(C183+J183)/30,2))</f>
      </c>
      <c r="E183" s="26" t="e">
        <f>VLOOKUP(K183,'[1]TAB. PREVIDENCIÁRIA'!$A$298:$D$2558,4,FALSE)/VLOOKUP($C$5,'[1]TAB. PREVIDENCIÁRIA'!$A$298:$D$2558,4,FALSE)</f>
        <v>#NAME?</v>
      </c>
      <c r="F183" s="25">
        <f t="shared" si="41"/>
      </c>
      <c r="G183" s="27" t="e">
        <f aca="true" t="shared" si="54" ref="G183:G194">IF(K183&lt;$C$3,DAYS360($C$3,$C$5)/30*$C$4,DAYS360(K183,$C$5)/30*$C$4)</f>
        <v>#NAME?</v>
      </c>
      <c r="H183" s="25">
        <f t="shared" si="42"/>
      </c>
      <c r="I183" s="5">
        <f t="shared" si="43"/>
      </c>
      <c r="J183" s="62">
        <v>-1</v>
      </c>
      <c r="K183" s="50">
        <f>A183</f>
        <v>40179</v>
      </c>
      <c r="L183" s="44">
        <v>31</v>
      </c>
      <c r="M183" s="65"/>
      <c r="N183" s="66">
        <f t="shared" si="44"/>
        <v>0</v>
      </c>
      <c r="P183" s="67">
        <f t="shared" si="45"/>
      </c>
      <c r="R183" s="44">
        <f t="shared" si="46"/>
      </c>
      <c r="S183" s="44">
        <f t="shared" si="47"/>
      </c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20">
        <v>40210</v>
      </c>
      <c r="B184" s="22">
        <f>VLOOKUP(K184,'[1]TAB. SAL. MÍN.'!$A$415:$F$1073,4,FALSE)</f>
        <v>415</v>
      </c>
      <c r="C184" s="42">
        <f t="shared" si="48"/>
        <v>0</v>
      </c>
      <c r="D184" s="28">
        <f aca="true" t="shared" si="55" ref="D184:D194">IF(C184=0,"",ROUND(B184*(C184+J184)/30,2))</f>
      </c>
      <c r="E184" s="26" t="e">
        <f>VLOOKUP(K184,'[1]TAB. PREVIDENCIÁRIA'!$A$298:$D$2558,4,FALSE)/VLOOKUP($C$5,'[1]TAB. PREVIDENCIÁRIA'!$A$298:$D$2558,4,FALSE)</f>
        <v>#NAME?</v>
      </c>
      <c r="F184" s="25">
        <f t="shared" si="41"/>
      </c>
      <c r="G184" s="27" t="e">
        <f t="shared" si="54"/>
        <v>#NAME?</v>
      </c>
      <c r="H184" s="25">
        <f t="shared" si="42"/>
      </c>
      <c r="I184" s="5">
        <f t="shared" si="43"/>
      </c>
      <c r="J184" s="62">
        <v>2</v>
      </c>
      <c r="K184" s="50">
        <f t="shared" si="50"/>
        <v>40210</v>
      </c>
      <c r="L184" s="44">
        <v>28</v>
      </c>
      <c r="M184" s="65"/>
      <c r="N184" s="66">
        <f t="shared" si="44"/>
        <v>0</v>
      </c>
      <c r="P184" s="67">
        <f t="shared" si="45"/>
      </c>
      <c r="R184" s="44">
        <f t="shared" si="46"/>
      </c>
      <c r="S184" s="44">
        <f t="shared" si="47"/>
      </c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20">
        <v>40238</v>
      </c>
      <c r="B185" s="22">
        <f>VLOOKUP(K185,'[1]TAB. SAL. MÍN.'!$A$415:$F$1073,4,FALSE)</f>
        <v>415</v>
      </c>
      <c r="C185" s="42">
        <f t="shared" si="48"/>
        <v>0</v>
      </c>
      <c r="D185" s="28">
        <f t="shared" si="55"/>
      </c>
      <c r="E185" s="26" t="e">
        <f>VLOOKUP(K185,'[1]TAB. PREVIDENCIÁRIA'!$A$298:$D$2558,4,FALSE)/VLOOKUP($C$5,'[1]TAB. PREVIDENCIÁRIA'!$A$298:$D$2558,4,FALSE)</f>
        <v>#NAME?</v>
      </c>
      <c r="F185" s="25">
        <f t="shared" si="41"/>
      </c>
      <c r="G185" s="27" t="e">
        <f t="shared" si="54"/>
        <v>#NAME?</v>
      </c>
      <c r="H185" s="25">
        <f t="shared" si="42"/>
      </c>
      <c r="I185" s="5">
        <f t="shared" si="43"/>
      </c>
      <c r="J185" s="62">
        <v>-1</v>
      </c>
      <c r="K185" s="50">
        <f t="shared" si="50"/>
        <v>40238</v>
      </c>
      <c r="L185" s="44">
        <v>31</v>
      </c>
      <c r="M185" s="65"/>
      <c r="N185" s="66">
        <f t="shared" si="44"/>
        <v>0</v>
      </c>
      <c r="P185" s="67">
        <f t="shared" si="45"/>
      </c>
      <c r="R185" s="44">
        <f t="shared" si="46"/>
      </c>
      <c r="S185" s="44">
        <f t="shared" si="47"/>
      </c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20">
        <v>40269</v>
      </c>
      <c r="B186" s="22">
        <f>VLOOKUP(K186,'[1]TAB. SAL. MÍN.'!$A$415:$F$1073,4,FALSE)</f>
        <v>415</v>
      </c>
      <c r="C186" s="42">
        <f t="shared" si="48"/>
        <v>0</v>
      </c>
      <c r="D186" s="28">
        <f t="shared" si="55"/>
      </c>
      <c r="E186" s="26" t="e">
        <f>VLOOKUP(K186,'[1]TAB. PREVIDENCIÁRIA'!$A$298:$D$2558,4,FALSE)/VLOOKUP($C$5,'[1]TAB. PREVIDENCIÁRIA'!$A$298:$D$2558,4,FALSE)</f>
        <v>#NAME?</v>
      </c>
      <c r="F186" s="25">
        <f t="shared" si="41"/>
      </c>
      <c r="G186" s="27" t="e">
        <f t="shared" si="54"/>
        <v>#NAME?</v>
      </c>
      <c r="H186" s="25">
        <f t="shared" si="42"/>
      </c>
      <c r="I186" s="5">
        <f t="shared" si="43"/>
      </c>
      <c r="J186" s="62">
        <v>0</v>
      </c>
      <c r="K186" s="50">
        <f t="shared" si="50"/>
        <v>40269</v>
      </c>
      <c r="L186" s="44">
        <v>30</v>
      </c>
      <c r="M186" s="65"/>
      <c r="N186" s="66">
        <f t="shared" si="44"/>
        <v>0</v>
      </c>
      <c r="P186" s="67">
        <f t="shared" si="45"/>
      </c>
      <c r="R186" s="44">
        <f t="shared" si="46"/>
      </c>
      <c r="S186" s="44">
        <f t="shared" si="47"/>
      </c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20">
        <v>40299</v>
      </c>
      <c r="B187" s="22">
        <f>VLOOKUP(K187,'[1]TAB. SAL. MÍN.'!$A$415:$F$1073,4,FALSE)</f>
        <v>415</v>
      </c>
      <c r="C187" s="42">
        <f t="shared" si="48"/>
        <v>0</v>
      </c>
      <c r="D187" s="28">
        <f t="shared" si="55"/>
      </c>
      <c r="E187" s="26" t="e">
        <f>VLOOKUP(K187,'[1]TAB. PREVIDENCIÁRIA'!$A$298:$D$2558,4,FALSE)/VLOOKUP($C$5,'[1]TAB. PREVIDENCIÁRIA'!$A$298:$D$2558,4,FALSE)</f>
        <v>#NAME?</v>
      </c>
      <c r="F187" s="25">
        <f t="shared" si="41"/>
      </c>
      <c r="G187" s="27" t="e">
        <f t="shared" si="54"/>
        <v>#NAME?</v>
      </c>
      <c r="H187" s="25">
        <f t="shared" si="42"/>
      </c>
      <c r="I187" s="5">
        <f t="shared" si="43"/>
      </c>
      <c r="J187" s="62">
        <v>-1</v>
      </c>
      <c r="K187" s="50">
        <f t="shared" si="50"/>
        <v>40299</v>
      </c>
      <c r="L187" s="44">
        <v>31</v>
      </c>
      <c r="M187" s="65"/>
      <c r="N187" s="66">
        <f t="shared" si="44"/>
        <v>0</v>
      </c>
      <c r="P187" s="67">
        <f t="shared" si="45"/>
      </c>
      <c r="R187" s="44">
        <f t="shared" si="46"/>
      </c>
      <c r="S187" s="44">
        <f t="shared" si="47"/>
      </c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20">
        <v>40330</v>
      </c>
      <c r="B188" s="22">
        <f>VLOOKUP(K188,'[1]TAB. SAL. MÍN.'!$A$415:$F$1073,4,FALSE)</f>
        <v>415</v>
      </c>
      <c r="C188" s="42">
        <f t="shared" si="48"/>
        <v>0</v>
      </c>
      <c r="D188" s="28">
        <f t="shared" si="55"/>
      </c>
      <c r="E188" s="26" t="e">
        <f>VLOOKUP(K188,'[1]TAB. PREVIDENCIÁRIA'!$A$298:$D$2558,4,FALSE)/VLOOKUP($C$5,'[1]TAB. PREVIDENCIÁRIA'!$A$298:$D$2558,4,FALSE)</f>
        <v>#NAME?</v>
      </c>
      <c r="F188" s="25">
        <f t="shared" si="41"/>
      </c>
      <c r="G188" s="27" t="e">
        <f t="shared" si="54"/>
        <v>#NAME?</v>
      </c>
      <c r="H188" s="25">
        <f t="shared" si="42"/>
      </c>
      <c r="I188" s="5">
        <f t="shared" si="43"/>
      </c>
      <c r="J188" s="62">
        <v>0</v>
      </c>
      <c r="K188" s="50">
        <f t="shared" si="50"/>
        <v>40330</v>
      </c>
      <c r="L188" s="44">
        <v>30</v>
      </c>
      <c r="M188" s="65"/>
      <c r="N188" s="66">
        <f t="shared" si="44"/>
        <v>0</v>
      </c>
      <c r="P188" s="67">
        <f t="shared" si="45"/>
      </c>
      <c r="R188" s="44">
        <f t="shared" si="46"/>
      </c>
      <c r="S188" s="44">
        <f t="shared" si="47"/>
      </c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20">
        <v>40360</v>
      </c>
      <c r="B189" s="22">
        <f>VLOOKUP(K189,'[1]TAB. SAL. MÍN.'!$A$415:$F$1073,4,FALSE)</f>
        <v>415</v>
      </c>
      <c r="C189" s="42">
        <f t="shared" si="48"/>
        <v>0</v>
      </c>
      <c r="D189" s="28">
        <f t="shared" si="55"/>
      </c>
      <c r="E189" s="26" t="e">
        <f>VLOOKUP(K189,'[1]TAB. PREVIDENCIÁRIA'!$A$298:$D$2558,4,FALSE)/VLOOKUP($C$5,'[1]TAB. PREVIDENCIÁRIA'!$A$298:$D$2558,4,FALSE)</f>
        <v>#NAME?</v>
      </c>
      <c r="F189" s="25">
        <f t="shared" si="41"/>
      </c>
      <c r="G189" s="27" t="e">
        <f t="shared" si="54"/>
        <v>#NAME?</v>
      </c>
      <c r="H189" s="25">
        <f t="shared" si="42"/>
      </c>
      <c r="I189" s="5">
        <f t="shared" si="43"/>
      </c>
      <c r="J189" s="62">
        <v>-1</v>
      </c>
      <c r="K189" s="50">
        <f t="shared" si="50"/>
        <v>40360</v>
      </c>
      <c r="L189" s="44">
        <v>31</v>
      </c>
      <c r="M189" s="65"/>
      <c r="N189" s="66">
        <f t="shared" si="44"/>
        <v>0</v>
      </c>
      <c r="P189" s="67">
        <f t="shared" si="45"/>
      </c>
      <c r="R189" s="44">
        <f t="shared" si="46"/>
      </c>
      <c r="S189" s="44">
        <f t="shared" si="47"/>
      </c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20">
        <v>40391</v>
      </c>
      <c r="B190" s="22">
        <f>VLOOKUP(K190,'[1]TAB. SAL. MÍN.'!$A$415:$F$1073,4,FALSE)</f>
        <v>415</v>
      </c>
      <c r="C190" s="42">
        <f t="shared" si="48"/>
        <v>0</v>
      </c>
      <c r="D190" s="28">
        <f t="shared" si="55"/>
      </c>
      <c r="E190" s="26" t="e">
        <f>VLOOKUP(K190,'[1]TAB. PREVIDENCIÁRIA'!$A$298:$D$2558,4,FALSE)/VLOOKUP($C$5,'[1]TAB. PREVIDENCIÁRIA'!$A$298:$D$2558,4,FALSE)</f>
        <v>#NAME?</v>
      </c>
      <c r="F190" s="25">
        <f t="shared" si="41"/>
      </c>
      <c r="G190" s="27" t="e">
        <f t="shared" si="54"/>
        <v>#NAME?</v>
      </c>
      <c r="H190" s="25">
        <f t="shared" si="42"/>
      </c>
      <c r="I190" s="5">
        <f t="shared" si="43"/>
      </c>
      <c r="J190" s="62">
        <v>-1</v>
      </c>
      <c r="K190" s="50">
        <f t="shared" si="50"/>
        <v>40391</v>
      </c>
      <c r="L190" s="44">
        <v>31</v>
      </c>
      <c r="M190" s="65"/>
      <c r="N190" s="66">
        <f t="shared" si="44"/>
        <v>0</v>
      </c>
      <c r="P190" s="67">
        <f t="shared" si="45"/>
      </c>
      <c r="R190" s="44">
        <f t="shared" si="46"/>
      </c>
      <c r="S190" s="44">
        <f t="shared" si="47"/>
      </c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20">
        <v>40422</v>
      </c>
      <c r="B191" s="22">
        <f>VLOOKUP(K191,'[1]TAB. SAL. MÍN.'!$A$415:$F$1073,4,FALSE)</f>
        <v>415</v>
      </c>
      <c r="C191" s="42">
        <f t="shared" si="48"/>
        <v>0</v>
      </c>
      <c r="D191" s="28">
        <f t="shared" si="55"/>
      </c>
      <c r="E191" s="26" t="e">
        <f>VLOOKUP(K191,'[1]TAB. PREVIDENCIÁRIA'!$A$298:$D$2558,4,FALSE)/VLOOKUP($C$5,'[1]TAB. PREVIDENCIÁRIA'!$A$298:$D$2558,4,FALSE)</f>
        <v>#NAME?</v>
      </c>
      <c r="F191" s="25">
        <f t="shared" si="41"/>
      </c>
      <c r="G191" s="27" t="e">
        <f t="shared" si="54"/>
        <v>#NAME?</v>
      </c>
      <c r="H191" s="25">
        <f t="shared" si="42"/>
      </c>
      <c r="I191" s="5">
        <f t="shared" si="43"/>
      </c>
      <c r="J191" s="62">
        <v>0</v>
      </c>
      <c r="K191" s="50">
        <f t="shared" si="50"/>
        <v>40422</v>
      </c>
      <c r="L191" s="44">
        <v>30</v>
      </c>
      <c r="M191" s="65"/>
      <c r="N191" s="66">
        <f t="shared" si="44"/>
        <v>0</v>
      </c>
      <c r="P191" s="67">
        <f t="shared" si="45"/>
      </c>
      <c r="R191" s="44">
        <f t="shared" si="46"/>
      </c>
      <c r="S191" s="44">
        <f t="shared" si="47"/>
      </c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20">
        <v>40452</v>
      </c>
      <c r="B192" s="22">
        <f>VLOOKUP(K192,'[1]TAB. SAL. MÍN.'!$A$415:$F$1073,4,FALSE)</f>
        <v>415</v>
      </c>
      <c r="C192" s="42">
        <f t="shared" si="48"/>
        <v>0</v>
      </c>
      <c r="D192" s="28">
        <f t="shared" si="55"/>
      </c>
      <c r="E192" s="26" t="e">
        <f>VLOOKUP(K192,'[1]TAB. PREVIDENCIÁRIA'!$A$298:$D$2558,4,FALSE)/VLOOKUP($C$5,'[1]TAB. PREVIDENCIÁRIA'!$A$298:$D$2558,4,FALSE)</f>
        <v>#NAME?</v>
      </c>
      <c r="F192" s="25">
        <f t="shared" si="41"/>
      </c>
      <c r="G192" s="27" t="e">
        <f t="shared" si="54"/>
        <v>#NAME?</v>
      </c>
      <c r="H192" s="25">
        <f t="shared" si="42"/>
      </c>
      <c r="I192" s="5">
        <f t="shared" si="43"/>
      </c>
      <c r="J192" s="62">
        <v>-1</v>
      </c>
      <c r="K192" s="50">
        <f t="shared" si="50"/>
        <v>40452</v>
      </c>
      <c r="L192" s="44">
        <v>31</v>
      </c>
      <c r="M192" s="65"/>
      <c r="N192" s="66">
        <f t="shared" si="44"/>
        <v>0</v>
      </c>
      <c r="P192" s="67">
        <f t="shared" si="45"/>
      </c>
      <c r="R192" s="44">
        <f t="shared" si="46"/>
      </c>
      <c r="S192" s="44">
        <f t="shared" si="47"/>
      </c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20">
        <v>40483</v>
      </c>
      <c r="B193" s="22">
        <f>VLOOKUP(K193,'[1]TAB. SAL. MÍN.'!$A$415:$F$1073,4,FALSE)</f>
        <v>415</v>
      </c>
      <c r="C193" s="42">
        <f t="shared" si="48"/>
        <v>0</v>
      </c>
      <c r="D193" s="28">
        <f t="shared" si="55"/>
      </c>
      <c r="E193" s="26" t="e">
        <f>VLOOKUP(K193,'[1]TAB. PREVIDENCIÁRIA'!$A$298:$D$2558,4,FALSE)/VLOOKUP($C$5,'[1]TAB. PREVIDENCIÁRIA'!$A$298:$D$2558,4,FALSE)</f>
        <v>#NAME?</v>
      </c>
      <c r="F193" s="25">
        <f t="shared" si="41"/>
      </c>
      <c r="G193" s="27" t="e">
        <f t="shared" si="54"/>
        <v>#NAME?</v>
      </c>
      <c r="H193" s="25">
        <f t="shared" si="42"/>
      </c>
      <c r="I193" s="5">
        <f t="shared" si="43"/>
      </c>
      <c r="J193" s="62">
        <v>0</v>
      </c>
      <c r="K193" s="50">
        <f t="shared" si="50"/>
        <v>40483</v>
      </c>
      <c r="L193" s="44">
        <v>30</v>
      </c>
      <c r="M193" s="65"/>
      <c r="N193" s="66">
        <f t="shared" si="44"/>
        <v>0</v>
      </c>
      <c r="P193" s="67">
        <f t="shared" si="45"/>
      </c>
      <c r="R193" s="44">
        <f t="shared" si="46"/>
      </c>
      <c r="S193" s="44">
        <f t="shared" si="47"/>
      </c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20">
        <v>40513</v>
      </c>
      <c r="B194" s="22">
        <f>VLOOKUP(K194,'[1]TAB. SAL. MÍN.'!$A$415:$F$1073,4,FALSE)</f>
        <v>415</v>
      </c>
      <c r="C194" s="42">
        <f t="shared" si="48"/>
        <v>0</v>
      </c>
      <c r="D194" s="28">
        <f t="shared" si="55"/>
      </c>
      <c r="E194" s="26" t="e">
        <f>VLOOKUP(K194,'[1]TAB. PREVIDENCIÁRIA'!$A$298:$D$2558,4,FALSE)/VLOOKUP($C$5,'[1]TAB. PREVIDENCIÁRIA'!$A$298:$D$2558,4,FALSE)</f>
        <v>#NAME?</v>
      </c>
      <c r="F194" s="25">
        <f t="shared" si="41"/>
      </c>
      <c r="G194" s="27" t="e">
        <f t="shared" si="54"/>
        <v>#NAME?</v>
      </c>
      <c r="H194" s="25">
        <f t="shared" si="42"/>
      </c>
      <c r="I194" s="5">
        <f t="shared" si="43"/>
      </c>
      <c r="J194" s="62">
        <v>-1</v>
      </c>
      <c r="K194" s="50">
        <f t="shared" si="50"/>
        <v>40513</v>
      </c>
      <c r="L194" s="44">
        <v>31</v>
      </c>
      <c r="M194" s="65"/>
      <c r="N194" s="66">
        <f t="shared" si="44"/>
        <v>0</v>
      </c>
      <c r="P194" s="67">
        <f t="shared" si="45"/>
      </c>
      <c r="R194" s="44">
        <f t="shared" si="46"/>
      </c>
      <c r="S194" s="44">
        <f t="shared" si="47"/>
      </c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1" t="s">
        <v>39</v>
      </c>
      <c r="B195" s="22">
        <f>LARGE(N183:N194,1)</f>
        <v>0</v>
      </c>
      <c r="C195" s="42">
        <f>M195</f>
        <v>0</v>
      </c>
      <c r="D195" s="28">
        <f>IF(B195=0,"",ROUND(B195*C195/12,2))</f>
      </c>
      <c r="E195" s="26" t="e">
        <f>IF(SUM(C183:C194)=0,E194,SMALL(R183:R194,1))</f>
        <v>#NAME?</v>
      </c>
      <c r="F195" s="25">
        <f t="shared" si="41"/>
      </c>
      <c r="G195" s="27" t="e">
        <f>IF(SUM(C183:C194)=0,G194,SMALL(S183:S194,1))</f>
        <v>#NAME?</v>
      </c>
      <c r="H195" s="25">
        <f t="shared" si="42"/>
      </c>
      <c r="I195" s="5">
        <f t="shared" si="43"/>
      </c>
      <c r="K195" s="50">
        <f>K194</f>
        <v>40513</v>
      </c>
      <c r="L195" s="44">
        <f>YEAR(K195)</f>
        <v>2010</v>
      </c>
      <c r="M195" s="68">
        <f>IF(L195=$M$11,$N$11,IF(L195=$M$12,$N$12,0))</f>
        <v>0</v>
      </c>
      <c r="N195" s="66">
        <f t="shared" si="44"/>
        <v>0</v>
      </c>
      <c r="P195" s="67">
        <f t="shared" si="45"/>
      </c>
      <c r="R195" s="44">
        <f t="shared" si="46"/>
      </c>
      <c r="S195" s="44">
        <f t="shared" si="47"/>
      </c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2:16" ht="16.5">
      <c r="B196" s="2" t="s">
        <v>44</v>
      </c>
      <c r="C196" s="32">
        <v>120</v>
      </c>
      <c r="E196" s="2" t="s">
        <v>45</v>
      </c>
      <c r="F196" s="2"/>
      <c r="G196" s="19" t="e">
        <f>C5</f>
        <v>#NAME?</v>
      </c>
      <c r="H196" s="92" t="e">
        <f>SUM(I27:I195)</f>
        <v>#NAME?</v>
      </c>
      <c r="I196" s="93"/>
      <c r="K196" s="50"/>
      <c r="P196" s="67">
        <v>1</v>
      </c>
    </row>
    <row r="197" spans="2:16" ht="17.25" thickBot="1">
      <c r="B197" s="2"/>
      <c r="C197" s="32"/>
      <c r="E197" s="2"/>
      <c r="F197" s="2"/>
      <c r="G197" s="19"/>
      <c r="H197" s="41"/>
      <c r="I197" s="9"/>
      <c r="K197" s="50"/>
      <c r="P197" s="67">
        <v>1</v>
      </c>
    </row>
    <row r="198" spans="1:16" ht="20.25" thickBot="1">
      <c r="A198" s="81" t="s">
        <v>46</v>
      </c>
      <c r="B198" s="82"/>
      <c r="C198" s="82"/>
      <c r="D198" s="82"/>
      <c r="E198" s="82"/>
      <c r="F198" s="82"/>
      <c r="G198" s="83"/>
      <c r="P198" s="67">
        <v>1</v>
      </c>
    </row>
    <row r="199" spans="1:16" ht="33.75" thickBot="1">
      <c r="A199" s="18" t="s">
        <v>24</v>
      </c>
      <c r="B199" s="18" t="s">
        <v>46</v>
      </c>
      <c r="C199" s="18" t="s">
        <v>40</v>
      </c>
      <c r="D199" s="18" t="s">
        <v>10</v>
      </c>
      <c r="E199" s="18" t="s">
        <v>41</v>
      </c>
      <c r="F199" s="18" t="s">
        <v>42</v>
      </c>
      <c r="G199" s="18" t="s">
        <v>43</v>
      </c>
      <c r="P199" s="67">
        <v>1</v>
      </c>
    </row>
    <row r="200" spans="1:16" ht="15.75">
      <c r="A200" s="35">
        <f>A9</f>
        <v>37773</v>
      </c>
      <c r="B200" s="31">
        <f>B9</f>
        <v>1200</v>
      </c>
      <c r="C200" s="36" t="e">
        <f>VLOOKUP(A200,'[1]TAB. PREVIDENCIÁRIA'!$A$298:$D$2558,4,FALSE)/VLOOKUP($C$5,'[1]TAB. PREVIDENCIÁRIA'!$A$298:$D$2558,4,FALSE)</f>
        <v>#NAME?</v>
      </c>
      <c r="D200" s="28" t="e">
        <f>IF(B200&gt;0,ROUND(B200*C200,2),"")</f>
        <v>#NAME?</v>
      </c>
      <c r="E200" s="37" t="e">
        <f>IF(A200&lt;$C$3,DAYS360($C$3,$C$5)/30*$C$4,DAYS360(A200,$C$5)/30*$C$4)</f>
        <v>#NAME?</v>
      </c>
      <c r="F200" s="28" t="e">
        <f>IF(D200="","",ROUND(D200*E200,2))</f>
        <v>#NAME?</v>
      </c>
      <c r="G200" s="31" t="e">
        <f>IF(F200="","",D200+F200)</f>
        <v>#NAME?</v>
      </c>
      <c r="P200" s="67" t="e">
        <f>IF(G200="","",1)</f>
        <v>#NAME?</v>
      </c>
    </row>
    <row r="201" spans="1:53" ht="15.75">
      <c r="A201" s="33">
        <f aca="true" t="shared" si="56" ref="A201:B204">A10</f>
        <v>0</v>
      </c>
      <c r="B201" s="5">
        <f t="shared" si="56"/>
        <v>0</v>
      </c>
      <c r="C201" s="6" t="e">
        <f>VLOOKUP(A201,'[1]TAB. PREVIDENCIÁRIA'!$A$298:$D$2558,4,FALSE)/VLOOKUP($C$5,'[1]TAB. PREVIDENCIÁRIA'!$A$298:$D$2558,4,FALSE)</f>
        <v>#N/A</v>
      </c>
      <c r="D201" s="25">
        <f>IF(B201&gt;0,ROUND(B201*C201,2),"")</f>
      </c>
      <c r="E201" s="34" t="e">
        <f>IF(A201&lt;$C$3,DAYS360($C$3,$C$5)/30*$C$4,DAYS360(A201,$C$5)/30*$C$4)</f>
        <v>#NAME?</v>
      </c>
      <c r="F201" s="25">
        <f>IF(D201="","",ROUND(D201*E201,2))</f>
      </c>
      <c r="G201" s="5">
        <f>IF(F201="","",D201+F201)</f>
      </c>
      <c r="P201" s="67">
        <f>IF(G201="","",1)</f>
      </c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5.75">
      <c r="A202" s="33">
        <f t="shared" si="56"/>
        <v>0</v>
      </c>
      <c r="B202" s="5">
        <f t="shared" si="56"/>
        <v>0</v>
      </c>
      <c r="C202" s="6" t="e">
        <f>VLOOKUP(A202,'[1]TAB. PREVIDENCIÁRIA'!$A$298:$D$2558,4,FALSE)/VLOOKUP($C$5,'[1]TAB. PREVIDENCIÁRIA'!$A$298:$D$2558,4,FALSE)</f>
        <v>#N/A</v>
      </c>
      <c r="D202" s="25">
        <f>IF(B202&gt;0,ROUND(B202*C202,2),"")</f>
      </c>
      <c r="E202" s="34" t="e">
        <f>IF(A202&lt;$C$3,DAYS360($C$3,$C$5)/30*$C$4,DAYS360(A202,$C$5)/30*$C$4)</f>
        <v>#NAME?</v>
      </c>
      <c r="F202" s="25">
        <f>IF(D202="","",ROUND(D202*E202,2))</f>
      </c>
      <c r="G202" s="5">
        <f>IF(F202="","",D202+F202)</f>
      </c>
      <c r="P202" s="67">
        <f>IF(G202="","",1)</f>
      </c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5.75">
      <c r="A203" s="33">
        <f t="shared" si="56"/>
        <v>0</v>
      </c>
      <c r="B203" s="5">
        <f t="shared" si="56"/>
        <v>0</v>
      </c>
      <c r="C203" s="6" t="e">
        <f>VLOOKUP(A203,'[1]TAB. PREVIDENCIÁRIA'!$A$298:$D$2558,4,FALSE)/VLOOKUP($C$5,'[1]TAB. PREVIDENCIÁRIA'!$A$298:$D$2558,4,FALSE)</f>
        <v>#N/A</v>
      </c>
      <c r="D203" s="25">
        <f>IF(B203&gt;0,ROUND(B203*C203,2),"")</f>
      </c>
      <c r="E203" s="34" t="e">
        <f>IF(A203&lt;$C$3,DAYS360($C$3,$C$5)/30*$C$4,DAYS360(A203,$C$5)/30*$C$4)</f>
        <v>#NAME?</v>
      </c>
      <c r="F203" s="25">
        <f>IF(D203="","",ROUND(D203*E203,2))</f>
      </c>
      <c r="G203" s="5">
        <f>IF(F203="","",D203+F203)</f>
      </c>
      <c r="P203" s="67">
        <f>IF(G203="","",1)</f>
      </c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5.75">
      <c r="A204" s="33">
        <f t="shared" si="56"/>
        <v>0</v>
      </c>
      <c r="B204" s="5">
        <f t="shared" si="56"/>
        <v>0</v>
      </c>
      <c r="C204" s="6" t="e">
        <f>VLOOKUP(A204,'[1]TAB. PREVIDENCIÁRIA'!$A$298:$D$2558,4,FALSE)/VLOOKUP($C$5,'[1]TAB. PREVIDENCIÁRIA'!$A$298:$D$2558,4,FALSE)</f>
        <v>#N/A</v>
      </c>
      <c r="D204" s="25">
        <f>IF(B204&gt;0,ROUND(B204*C204,2),"")</f>
      </c>
      <c r="E204" s="34" t="e">
        <f>IF(A204&lt;$C$3,DAYS360($C$3,$C$5)/30*$C$4,DAYS360(A204,$C$5)/30*$C$4)</f>
        <v>#NAME?</v>
      </c>
      <c r="F204" s="25">
        <f>IF(D204="","",ROUND(D204*E204,2))</f>
      </c>
      <c r="G204" s="5">
        <f>IF(F204="","",D204+F204)</f>
      </c>
      <c r="P204" s="67">
        <f>IF(G204="","",1)</f>
      </c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3:16" ht="16.5">
      <c r="C205" s="2" t="s">
        <v>47</v>
      </c>
      <c r="E205" s="21" t="e">
        <f>G196</f>
        <v>#NAME?</v>
      </c>
      <c r="F205" s="92" t="e">
        <f>SUM(G200:G204)</f>
        <v>#NAME?</v>
      </c>
      <c r="G205" s="93"/>
      <c r="P205" s="67">
        <v>1</v>
      </c>
    </row>
    <row r="206" ht="16.5" thickBot="1">
      <c r="P206" s="67">
        <v>1</v>
      </c>
    </row>
    <row r="207" spans="3:16" ht="20.25" thickBot="1">
      <c r="C207" s="38" t="s">
        <v>48</v>
      </c>
      <c r="D207" s="39"/>
      <c r="E207" s="40" t="e">
        <f>E205</f>
        <v>#NAME?</v>
      </c>
      <c r="F207" s="39"/>
      <c r="G207" s="39"/>
      <c r="H207" s="94" t="e">
        <f>H196-F205</f>
        <v>#NAME?</v>
      </c>
      <c r="I207" s="95"/>
      <c r="P207" s="67">
        <v>1</v>
      </c>
    </row>
    <row r="209" ht="16.5">
      <c r="A209" s="43" t="s">
        <v>50</v>
      </c>
    </row>
    <row r="210" ht="16.5">
      <c r="A210" s="43" t="s">
        <v>51</v>
      </c>
    </row>
    <row r="214" spans="1:9" ht="17.25">
      <c r="A214" s="91" t="s">
        <v>54</v>
      </c>
      <c r="B214" s="91"/>
      <c r="C214" s="91"/>
      <c r="D214" s="91"/>
      <c r="E214" s="91"/>
      <c r="F214" s="91"/>
      <c r="G214" s="91"/>
      <c r="H214" s="91"/>
      <c r="I214" s="91"/>
    </row>
    <row r="215" spans="1:9" ht="17.25">
      <c r="A215" s="91" t="s">
        <v>55</v>
      </c>
      <c r="B215" s="91"/>
      <c r="C215" s="91"/>
      <c r="D215" s="91"/>
      <c r="E215" s="91"/>
      <c r="F215" s="91"/>
      <c r="G215" s="91"/>
      <c r="H215" s="91"/>
      <c r="I215" s="91"/>
    </row>
    <row r="217" ht="16.5" thickBot="1"/>
    <row r="218" spans="1:9" ht="24.75" thickBot="1">
      <c r="A218" s="88" t="s">
        <v>63</v>
      </c>
      <c r="B218" s="89"/>
      <c r="C218" s="89"/>
      <c r="D218" s="89"/>
      <c r="E218" s="89"/>
      <c r="F218" s="89"/>
      <c r="G218" s="89"/>
      <c r="H218" s="89"/>
      <c r="I218" s="90"/>
    </row>
  </sheetData>
  <autoFilter ref="P26:P207"/>
  <mergeCells count="17">
    <mergeCell ref="H207:I207"/>
    <mergeCell ref="A1:C1"/>
    <mergeCell ref="A2:B2"/>
    <mergeCell ref="A6:B6"/>
    <mergeCell ref="A5:B5"/>
    <mergeCell ref="A3:B3"/>
    <mergeCell ref="A4:B4"/>
    <mergeCell ref="A198:G198"/>
    <mergeCell ref="A7:C7"/>
    <mergeCell ref="B19:D19"/>
    <mergeCell ref="A218:I218"/>
    <mergeCell ref="A214:I214"/>
    <mergeCell ref="A215:I215"/>
    <mergeCell ref="B20:D20"/>
    <mergeCell ref="A25:I25"/>
    <mergeCell ref="H196:I196"/>
    <mergeCell ref="F205:G205"/>
  </mergeCells>
  <conditionalFormatting sqref="D2:D6">
    <cfRule type="cellIs" priority="1" dxfId="0" operator="equal" stopIfTrue="1">
      <formula>"Chamar Alexandre"</formula>
    </cfRule>
  </conditionalFormatting>
  <conditionalFormatting sqref="C14">
    <cfRule type="cellIs" priority="2" dxfId="1" operator="equal" stopIfTrue="1">
      <formula>"PRESCRITO"</formula>
    </cfRule>
    <cfRule type="cellIs" priority="3" dxfId="0" operator="equal" stopIfTrue="1">
      <formula>"NÃO PRESCRITO"</formula>
    </cfRule>
  </conditionalFormatting>
  <conditionalFormatting sqref="C9:C13">
    <cfRule type="cellIs" priority="4" dxfId="2" operator="equal" stopIfTrue="1">
      <formula>"PRESCRITO"</formula>
    </cfRule>
    <cfRule type="cellIs" priority="5" dxfId="3" operator="equal" stopIfTrue="1">
      <formula>"OK"</formula>
    </cfRule>
  </conditionalFormatting>
  <printOptions/>
  <pageMargins left="0.3" right="0.35" top="0.41" bottom="0.34" header="0.25" footer="0.23"/>
  <pageSetup fitToHeight="1" fitToWidth="1" horizontalDpi="600" verticalDpi="600" orientation="landscape" paperSize="9" scale="1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BA215"/>
  <sheetViews>
    <sheetView zoomScale="75" zoomScaleNormal="75" workbookViewId="0" topLeftCell="A1">
      <selection activeCell="D22" sqref="D22"/>
    </sheetView>
  </sheetViews>
  <sheetFormatPr defaultColWidth="8.796875" defaultRowHeight="15.75"/>
  <cols>
    <col min="1" max="1" width="15.3984375" style="1" customWidth="1"/>
    <col min="2" max="2" width="18" style="1" customWidth="1"/>
    <col min="3" max="3" width="15.09765625" style="1" customWidth="1"/>
    <col min="4" max="4" width="16.09765625" style="1" customWidth="1"/>
    <col min="5" max="5" width="17.59765625" style="1" customWidth="1"/>
    <col min="6" max="6" width="16.296875" style="1" customWidth="1"/>
    <col min="7" max="7" width="14.8984375" style="1" customWidth="1"/>
    <col min="8" max="8" width="13.19921875" style="1" customWidth="1"/>
    <col min="9" max="9" width="12.3984375" style="1" customWidth="1"/>
    <col min="10" max="10" width="8.796875" style="62" customWidth="1"/>
    <col min="11" max="11" width="9" style="44" bestFit="1" customWidth="1"/>
    <col min="12" max="12" width="12" style="44" bestFit="1" customWidth="1"/>
    <col min="13" max="13" width="11.8984375" style="44" bestFit="1" customWidth="1"/>
    <col min="14" max="14" width="11.69921875" style="44" customWidth="1"/>
    <col min="15" max="15" width="10.8984375" style="44" customWidth="1"/>
    <col min="16" max="16" width="11.09765625" style="44" customWidth="1"/>
    <col min="17" max="17" width="13.59765625" style="44" customWidth="1"/>
    <col min="18" max="18" width="12.5" style="44" customWidth="1"/>
    <col min="19" max="26" width="8.796875" style="44" customWidth="1"/>
    <col min="27" max="28" width="8.796875" style="62" customWidth="1"/>
    <col min="29" max="53" width="8.796875" style="44" customWidth="1"/>
    <col min="54" max="16384" width="8.796875" style="1" customWidth="1"/>
  </cols>
  <sheetData>
    <row r="1" spans="1:23" ht="20.25" thickBot="1">
      <c r="A1" s="96" t="s">
        <v>19</v>
      </c>
      <c r="B1" s="97"/>
      <c r="C1" s="98"/>
      <c r="K1" s="45">
        <f>IF(A9="","",_XLL.DATAM(A9,60))</f>
        <v>40575</v>
      </c>
      <c r="L1" s="46">
        <f>L2+120</f>
        <v>38166</v>
      </c>
      <c r="M1" s="44">
        <f>DAY(L2)</f>
        <v>29</v>
      </c>
      <c r="N1" s="44">
        <f>MONTH(L2)</f>
        <v>2</v>
      </c>
      <c r="O1" s="44">
        <f>YEAR(L2)</f>
        <v>2004</v>
      </c>
      <c r="T1" s="44">
        <v>1</v>
      </c>
      <c r="U1" s="44">
        <v>30</v>
      </c>
      <c r="W1" s="44">
        <f>HLOOKUP(T2,M5:R7,3,FALSE)</f>
        <v>2004</v>
      </c>
    </row>
    <row r="2" spans="1:23" ht="17.25" thickBot="1">
      <c r="A2" s="99" t="s">
        <v>12</v>
      </c>
      <c r="B2" s="100"/>
      <c r="C2" s="54" t="e">
        <f ca="1">_XLL.FIMMÊS(TODAY(),-1)+1</f>
        <v>#NAME?</v>
      </c>
      <c r="D2" s="7" t="s">
        <v>15</v>
      </c>
      <c r="K2" s="45">
        <f>IF(A10="","",_XLL.DATAM(A10,60))</f>
      </c>
      <c r="L2" s="79">
        <f>C6-L3</f>
        <v>38046</v>
      </c>
      <c r="M2" s="46">
        <f>L2-M1+1</f>
        <v>38018</v>
      </c>
      <c r="N2" s="46">
        <f>_XLL.DATAM(M2,1)</f>
        <v>38047</v>
      </c>
      <c r="O2" s="46">
        <f>_XLL.DATAM(N2,1)</f>
        <v>38078</v>
      </c>
      <c r="P2" s="46">
        <f>_XLL.DATAM(O2,1)</f>
        <v>38108</v>
      </c>
      <c r="Q2" s="46">
        <f>_XLL.DATAM(P2,1)</f>
        <v>38139</v>
      </c>
      <c r="R2" s="46">
        <f>_XLL.DATAM(Q2,1)</f>
        <v>38169</v>
      </c>
      <c r="T2" s="44">
        <v>2</v>
      </c>
      <c r="U2" s="44">
        <v>30</v>
      </c>
      <c r="W2" s="44">
        <f>W1/4</f>
        <v>501</v>
      </c>
    </row>
    <row r="3" spans="1:23" ht="16.5">
      <c r="A3" s="103" t="s">
        <v>8</v>
      </c>
      <c r="B3" s="104"/>
      <c r="C3" s="55" t="e">
        <f ca="1">_XLL.FIMMÊS(TODAY(),-1)+1</f>
        <v>#NAME?</v>
      </c>
      <c r="D3" s="7" t="s">
        <v>17</v>
      </c>
      <c r="K3" s="45">
        <f>IF(A11="","",_XLL.DATAM(A11,60))</f>
      </c>
      <c r="L3" s="44">
        <f>IF(DAY(C6)=31,1,0)</f>
        <v>0</v>
      </c>
      <c r="M3" s="44">
        <f>DAY(L1)</f>
        <v>28</v>
      </c>
      <c r="T3" s="44">
        <v>3</v>
      </c>
      <c r="U3" s="44">
        <v>30</v>
      </c>
      <c r="W3" s="44">
        <f>ROUNDDOWN(W1/4,0)</f>
        <v>501</v>
      </c>
    </row>
    <row r="4" spans="1:23" ht="16.5">
      <c r="A4" s="103" t="s">
        <v>9</v>
      </c>
      <c r="B4" s="104"/>
      <c r="C4" s="56">
        <v>0.01</v>
      </c>
      <c r="D4" s="7" t="s">
        <v>18</v>
      </c>
      <c r="K4" s="45">
        <f>IF(A12="","",_XLL.DATAM(A12,60))</f>
      </c>
      <c r="M4" s="46">
        <f>L1-M3+1</f>
        <v>38139</v>
      </c>
      <c r="T4" s="44">
        <v>4</v>
      </c>
      <c r="U4" s="44">
        <v>30</v>
      </c>
      <c r="W4" s="44">
        <f>W2-W3</f>
        <v>0</v>
      </c>
    </row>
    <row r="5" spans="1:21" ht="16.5">
      <c r="A5" s="103" t="s">
        <v>7</v>
      </c>
      <c r="B5" s="104"/>
      <c r="C5" s="58" t="e">
        <f ca="1">_XLL.FIMMÊS(TODAY(),-1)+1</f>
        <v>#NAME?</v>
      </c>
      <c r="D5" s="7" t="s">
        <v>16</v>
      </c>
      <c r="K5" s="45">
        <f>IF(A13="","",_XLL.DATAM(A13,60))</f>
      </c>
      <c r="M5" s="47">
        <f aca="true" t="shared" si="0" ref="M5:R5">MONTH(M6)</f>
        <v>2</v>
      </c>
      <c r="N5" s="47">
        <f t="shared" si="0"/>
        <v>3</v>
      </c>
      <c r="O5" s="47">
        <f t="shared" si="0"/>
        <v>4</v>
      </c>
      <c r="P5" s="47">
        <f t="shared" si="0"/>
        <v>5</v>
      </c>
      <c r="Q5" s="47">
        <f t="shared" si="0"/>
        <v>6</v>
      </c>
      <c r="R5" s="47">
        <f t="shared" si="0"/>
        <v>7</v>
      </c>
      <c r="T5" s="44">
        <v>5</v>
      </c>
      <c r="U5" s="44">
        <v>30</v>
      </c>
    </row>
    <row r="6" spans="1:21" ht="17.25" thickBot="1">
      <c r="A6" s="101" t="s">
        <v>13</v>
      </c>
      <c r="B6" s="102"/>
      <c r="C6" s="57">
        <v>38046</v>
      </c>
      <c r="D6" s="7" t="s">
        <v>14</v>
      </c>
      <c r="M6" s="46">
        <f aca="true" t="shared" si="1" ref="M6:R6">M2</f>
        <v>38018</v>
      </c>
      <c r="N6" s="46">
        <f t="shared" si="1"/>
        <v>38047</v>
      </c>
      <c r="O6" s="46">
        <f t="shared" si="1"/>
        <v>38078</v>
      </c>
      <c r="P6" s="46">
        <f t="shared" si="1"/>
        <v>38108</v>
      </c>
      <c r="Q6" s="46">
        <f t="shared" si="1"/>
        <v>38139</v>
      </c>
      <c r="R6" s="46">
        <f t="shared" si="1"/>
        <v>38169</v>
      </c>
      <c r="T6" s="44">
        <v>6</v>
      </c>
      <c r="U6" s="44">
        <v>30</v>
      </c>
    </row>
    <row r="7" spans="1:21" ht="17.25" thickBot="1">
      <c r="A7" s="84" t="s">
        <v>20</v>
      </c>
      <c r="B7" s="85"/>
      <c r="C7" s="86"/>
      <c r="D7" s="8"/>
      <c r="M7" s="44">
        <f aca="true" t="shared" si="2" ref="M7:R7">YEAR(M6)</f>
        <v>2004</v>
      </c>
      <c r="N7" s="44">
        <f t="shared" si="2"/>
        <v>2004</v>
      </c>
      <c r="O7" s="44">
        <f t="shared" si="2"/>
        <v>2004</v>
      </c>
      <c r="P7" s="44">
        <f t="shared" si="2"/>
        <v>2004</v>
      </c>
      <c r="Q7" s="44">
        <f t="shared" si="2"/>
        <v>2004</v>
      </c>
      <c r="R7" s="44">
        <f t="shared" si="2"/>
        <v>2004</v>
      </c>
      <c r="T7" s="44">
        <v>7</v>
      </c>
      <c r="U7" s="44">
        <v>30</v>
      </c>
    </row>
    <row r="8" spans="1:53" s="12" customFormat="1" ht="16.5">
      <c r="A8" s="15" t="s">
        <v>21</v>
      </c>
      <c r="B8" s="15" t="s">
        <v>22</v>
      </c>
      <c r="C8" s="16" t="s">
        <v>23</v>
      </c>
      <c r="D8" s="52">
        <v>120</v>
      </c>
      <c r="E8" s="53">
        <f>D8+L2</f>
        <v>38166</v>
      </c>
      <c r="J8" s="77"/>
      <c r="K8" s="48"/>
      <c r="L8" s="48"/>
      <c r="M8" s="48">
        <f>VLOOKUP(M5,$T$1:$U$12,2,FALSE)-M1+1</f>
        <v>2</v>
      </c>
      <c r="N8" s="48">
        <f>VLOOKUP(N5,$T$1:$U$12,2,FALSE)</f>
        <v>30</v>
      </c>
      <c r="O8" s="48">
        <f>VLOOKUP(O5,$T$1:$U$12,2,FALSE)</f>
        <v>30</v>
      </c>
      <c r="P8" s="48">
        <f>VLOOKUP(P5,$T$1:$U$12,2,FALSE)</f>
        <v>30</v>
      </c>
      <c r="Q8" s="48">
        <f>VLOOKUP(Q5,$T$1:$U$12,2,FALSE)</f>
        <v>30</v>
      </c>
      <c r="R8" s="48">
        <f>VLOOKUP(R5,$T$1:$U$12,2,FALSE)</f>
        <v>30</v>
      </c>
      <c r="S8" s="48"/>
      <c r="T8" s="44">
        <v>8</v>
      </c>
      <c r="U8" s="44">
        <v>30</v>
      </c>
      <c r="V8" s="48"/>
      <c r="W8" s="48"/>
      <c r="X8" s="48"/>
      <c r="Y8" s="48"/>
      <c r="Z8" s="48"/>
      <c r="AA8" s="77"/>
      <c r="AB8" s="77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1:53" s="12" customFormat="1" ht="16.5">
      <c r="A9" s="10">
        <v>38749</v>
      </c>
      <c r="B9" s="14">
        <v>1200</v>
      </c>
      <c r="C9" s="13" t="e">
        <f>IF(K1&lt;$C$2,"PRESCRITO","OK")</f>
        <v>#NAME?</v>
      </c>
      <c r="D9" s="61" t="e">
        <f>IF(C9="PRESCRITO","As diferenças acaso devidas encontram-se prescritas",IF(A9&gt;E8,"","Solicitar Hiscre Detalhado do Benefício ao INSS"))</f>
        <v>#NAME?</v>
      </c>
      <c r="J9" s="77"/>
      <c r="K9" s="48"/>
      <c r="L9" s="48"/>
      <c r="M9" s="48">
        <f>M8</f>
        <v>2</v>
      </c>
      <c r="N9" s="48">
        <f>N8</f>
        <v>30</v>
      </c>
      <c r="O9" s="48">
        <f>O8</f>
        <v>30</v>
      </c>
      <c r="P9" s="48">
        <f>IF(P10&gt;=120,120-O10,P8)</f>
        <v>30</v>
      </c>
      <c r="Q9" s="48">
        <f>IF(P10&gt;=120,0,120-P10)</f>
        <v>28</v>
      </c>
      <c r="R9" s="48"/>
      <c r="S9" s="48"/>
      <c r="T9" s="44">
        <v>9</v>
      </c>
      <c r="U9" s="44">
        <v>30</v>
      </c>
      <c r="V9" s="48"/>
      <c r="W9" s="48"/>
      <c r="X9" s="48"/>
      <c r="Y9" s="48"/>
      <c r="Z9" s="48"/>
      <c r="AA9" s="77"/>
      <c r="AB9" s="77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s="12" customFormat="1" ht="16.5">
      <c r="A10" s="10"/>
      <c r="B10" s="14"/>
      <c r="C10" s="13" t="e">
        <f>IF(K2&lt;$C$2,"PRESCRITO","OK")</f>
        <v>#NAME?</v>
      </c>
      <c r="J10" s="77"/>
      <c r="K10" s="48"/>
      <c r="L10" s="48"/>
      <c r="M10" s="48">
        <f>M8</f>
        <v>2</v>
      </c>
      <c r="N10" s="48">
        <f>N8+M10</f>
        <v>32</v>
      </c>
      <c r="O10" s="48">
        <f>O8+N10</f>
        <v>62</v>
      </c>
      <c r="P10" s="48">
        <f>O10+P8</f>
        <v>92</v>
      </c>
      <c r="Q10" s="48">
        <f>P10+Q9</f>
        <v>120</v>
      </c>
      <c r="R10" s="48"/>
      <c r="S10" s="48"/>
      <c r="T10" s="44">
        <v>10</v>
      </c>
      <c r="U10" s="44">
        <v>30</v>
      </c>
      <c r="V10" s="48"/>
      <c r="W10" s="48"/>
      <c r="X10" s="48"/>
      <c r="Y10" s="48"/>
      <c r="Z10" s="48"/>
      <c r="AA10" s="77"/>
      <c r="AB10" s="77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s="12" customFormat="1" ht="16.5">
      <c r="A11" s="10"/>
      <c r="B11" s="14"/>
      <c r="C11" s="13" t="e">
        <f>IF(K3&lt;$C$2,"PRESCRITO","OK")</f>
        <v>#NAME?</v>
      </c>
      <c r="J11" s="77"/>
      <c r="K11" s="48"/>
      <c r="L11" s="48"/>
      <c r="M11" s="48">
        <f>YEAR(M6)</f>
        <v>2004</v>
      </c>
      <c r="N11" s="48">
        <f>IF(M11=M12,4,N19)</f>
        <v>4</v>
      </c>
      <c r="O11" s="48"/>
      <c r="P11" s="48"/>
      <c r="Q11" s="48"/>
      <c r="R11" s="48"/>
      <c r="S11" s="48"/>
      <c r="T11" s="44">
        <v>11</v>
      </c>
      <c r="U11" s="44">
        <v>30</v>
      </c>
      <c r="V11" s="48"/>
      <c r="W11" s="48"/>
      <c r="X11" s="48"/>
      <c r="Y11" s="48"/>
      <c r="Z11" s="48"/>
      <c r="AA11" s="77"/>
      <c r="AB11" s="77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21" ht="16.5">
      <c r="A12" s="10"/>
      <c r="B12" s="14"/>
      <c r="C12" s="13" t="e">
        <f>IF(K4&lt;$C$2,"PRESCRITO","OK")</f>
        <v>#NAME?</v>
      </c>
      <c r="M12" s="48">
        <f>IF(Q9=0,YEAR(P6),YEAR(Q6))</f>
        <v>2004</v>
      </c>
      <c r="N12" s="48">
        <f>O19</f>
        <v>4</v>
      </c>
      <c r="T12" s="44">
        <v>12</v>
      </c>
      <c r="U12" s="44">
        <v>30</v>
      </c>
    </row>
    <row r="13" spans="1:13" ht="16.5">
      <c r="A13" s="10"/>
      <c r="B13" s="14"/>
      <c r="C13" s="13" t="e">
        <f>IF(K5&lt;$C$2,"PRESCRITO","OK")</f>
        <v>#NAME?</v>
      </c>
      <c r="M13" s="44">
        <f>IF(M11=M12,M11,M12)</f>
        <v>2004</v>
      </c>
    </row>
    <row r="14" spans="3:13" ht="16.5">
      <c r="C14" s="9"/>
      <c r="M14" s="47">
        <f>IF(M13&lt;&gt;M11,1,0)</f>
        <v>0</v>
      </c>
    </row>
    <row r="15" spans="1:14" ht="16.5">
      <c r="A15" s="2" t="s">
        <v>0</v>
      </c>
      <c r="M15" s="44">
        <v>9</v>
      </c>
      <c r="N15" s="44">
        <f>IF(AND($M$5=9,$M$1&lt;=15),4,IF(AND($M$5=9,$M$1&gt;15),3,0))</f>
        <v>0</v>
      </c>
    </row>
    <row r="16" spans="1:14" ht="16.5">
      <c r="A16" s="2" t="s">
        <v>11</v>
      </c>
      <c r="M16" s="44">
        <v>10</v>
      </c>
      <c r="N16" s="44">
        <f>IF(AND($M$5=10,$M$1&lt;=15),3,IF(AND($M$5=10,$M$1&gt;15),2,0))</f>
        <v>0</v>
      </c>
    </row>
    <row r="17" spans="1:14" ht="16.5">
      <c r="A17" s="2" t="s">
        <v>1</v>
      </c>
      <c r="M17" s="44">
        <v>11</v>
      </c>
      <c r="N17" s="44">
        <f>IF(AND($M$5=11,$M$1&lt;=15),2,IF(AND($M$5=11,$M$1&gt;15),1,0))</f>
        <v>0</v>
      </c>
    </row>
    <row r="18" spans="13:14" ht="15.75">
      <c r="M18" s="44">
        <v>12</v>
      </c>
      <c r="N18" s="44">
        <f>IF(AND($M$5=12,$M$1&lt;=15),1,IF(AND($M$5=9,$M$1&gt;12),0,0))</f>
        <v>0</v>
      </c>
    </row>
    <row r="19" spans="1:15" ht="16.5">
      <c r="A19" s="2" t="s">
        <v>2</v>
      </c>
      <c r="B19" s="87" t="s">
        <v>59</v>
      </c>
      <c r="C19" s="87"/>
      <c r="D19" s="87"/>
      <c r="F19" s="2" t="s">
        <v>61</v>
      </c>
      <c r="G19" s="60" t="e">
        <f>C3</f>
        <v>#NAME?</v>
      </c>
      <c r="M19" s="63"/>
      <c r="N19" s="44">
        <f>SUM(N15:N18)</f>
        <v>0</v>
      </c>
      <c r="O19" s="44">
        <f>4-N19</f>
        <v>4</v>
      </c>
    </row>
    <row r="20" spans="1:7" ht="16.5">
      <c r="A20" s="2" t="s">
        <v>3</v>
      </c>
      <c r="B20" s="87" t="s">
        <v>60</v>
      </c>
      <c r="C20" s="87"/>
      <c r="D20" s="87"/>
      <c r="F20" s="2" t="s">
        <v>9</v>
      </c>
      <c r="G20" s="59">
        <f>C4</f>
        <v>0.01</v>
      </c>
    </row>
    <row r="21" spans="1:7" ht="16.5">
      <c r="A21" s="2" t="s">
        <v>4</v>
      </c>
      <c r="B21" s="2" t="s">
        <v>6</v>
      </c>
      <c r="C21" s="2"/>
      <c r="D21" s="3"/>
      <c r="F21" s="2" t="s">
        <v>62</v>
      </c>
      <c r="G21" s="60" t="e">
        <f>C5</f>
        <v>#NAME?</v>
      </c>
    </row>
    <row r="22" ht="15.75">
      <c r="D22" s="3"/>
    </row>
    <row r="23" spans="1:7" ht="16.5">
      <c r="A23" s="2" t="s">
        <v>5</v>
      </c>
      <c r="B23" s="4" t="str">
        <f>B20</f>
        <v>VILMA SOARES DE SANTANA</v>
      </c>
      <c r="C23" s="4"/>
      <c r="D23" s="3"/>
      <c r="F23" s="2" t="s">
        <v>56</v>
      </c>
      <c r="G23" s="51" t="s">
        <v>57</v>
      </c>
    </row>
    <row r="24" spans="1:4" ht="17.25" thickBot="1">
      <c r="A24" s="2"/>
      <c r="B24" s="4"/>
      <c r="C24" s="4"/>
      <c r="D24" s="3"/>
    </row>
    <row r="25" spans="1:9" ht="20.25" thickBot="1">
      <c r="A25" s="81" t="s">
        <v>26</v>
      </c>
      <c r="B25" s="82"/>
      <c r="C25" s="82"/>
      <c r="D25" s="82"/>
      <c r="E25" s="82"/>
      <c r="F25" s="82"/>
      <c r="G25" s="82"/>
      <c r="H25" s="82"/>
      <c r="I25" s="83"/>
    </row>
    <row r="26" spans="1:53" s="17" customFormat="1" ht="33.75" thickBot="1">
      <c r="A26" s="18" t="s">
        <v>24</v>
      </c>
      <c r="B26" s="18" t="s">
        <v>58</v>
      </c>
      <c r="C26" s="18" t="s">
        <v>25</v>
      </c>
      <c r="D26" s="18" t="s">
        <v>26</v>
      </c>
      <c r="E26" s="18" t="s">
        <v>40</v>
      </c>
      <c r="F26" s="18" t="s">
        <v>10</v>
      </c>
      <c r="G26" s="18" t="s">
        <v>41</v>
      </c>
      <c r="H26" s="18" t="s">
        <v>42</v>
      </c>
      <c r="I26" s="18" t="s">
        <v>43</v>
      </c>
      <c r="J26" s="78"/>
      <c r="K26" s="49"/>
      <c r="L26" s="49"/>
      <c r="M26" s="49"/>
      <c r="N26" s="49"/>
      <c r="O26" s="49"/>
      <c r="P26" s="64" t="s">
        <v>49</v>
      </c>
      <c r="Q26" s="49"/>
      <c r="R26" s="49" t="s">
        <v>52</v>
      </c>
      <c r="S26" s="49" t="s">
        <v>53</v>
      </c>
      <c r="T26" s="49"/>
      <c r="U26" s="49"/>
      <c r="V26" s="49"/>
      <c r="W26" s="49"/>
      <c r="X26" s="49"/>
      <c r="Y26" s="49"/>
      <c r="Z26" s="49"/>
      <c r="AA26" s="78"/>
      <c r="AB26" s="78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3" ht="16.5">
      <c r="A27" s="23">
        <v>35796</v>
      </c>
      <c r="B27" s="24">
        <f>VLOOKUP(K27,'[1]TAB. SAL. MÍN.'!$A$415:$F$1073,4,FALSE)</f>
        <v>120</v>
      </c>
      <c r="C27" s="42">
        <f aca="true" t="shared" si="3" ref="C27:C38">IF(AND(K27&gt;=$M$6,K27&lt;=$M$4),HLOOKUP(A27,$M$6:$Q$10,4,FALSE),0)</f>
        <v>0</v>
      </c>
      <c r="D27" s="69">
        <f aca="true" t="shared" si="4" ref="D27:D38">IF(C27=0,"",ROUND(B27*C27/L27,2))</f>
      </c>
      <c r="E27" s="70" t="e">
        <f>VLOOKUP(K27,'[1]TAB. PREVIDENCIÁRIA'!$A$298:$D$2558,4,FALSE)/VLOOKUP($C$5,'[1]TAB. PREVIDENCIÁRIA'!$A$298:$D$2558,4,FALSE)</f>
        <v>#NAME?</v>
      </c>
      <c r="F27" s="69">
        <f aca="true" t="shared" si="5" ref="F27:F58">IF(D27="","",ROUND(D27*E27,2))</f>
      </c>
      <c r="G27" s="71" t="e">
        <f aca="true" t="shared" si="6" ref="G27:G38">IF(K27&lt;$C$3,DAYS360($C$3,$C$5)/30*$C$4,DAYS360(K27,$C$5)/30*$C$4)</f>
        <v>#NAME?</v>
      </c>
      <c r="H27" s="69">
        <f aca="true" t="shared" si="7" ref="H27:H58">IF(F27="","",ROUND(F27*G27,2))</f>
      </c>
      <c r="I27" s="31">
        <f aca="true" t="shared" si="8" ref="I27:I58">IF(H27="","",F27+H27)</f>
      </c>
      <c r="K27" s="50">
        <f aca="true" t="shared" si="9" ref="K27:K38">A27</f>
        <v>35796</v>
      </c>
      <c r="L27" s="44">
        <v>30</v>
      </c>
      <c r="M27" s="65"/>
      <c r="N27" s="66">
        <f aca="true" t="shared" si="10" ref="N27:N58">IF(D27="",0,B27)</f>
        <v>0</v>
      </c>
      <c r="P27" s="80">
        <f aca="true" t="shared" si="11" ref="P27:P58">IF(I27="","",1)</f>
      </c>
      <c r="R27" s="44">
        <f aca="true" t="shared" si="12" ref="R27:R58">IF(I27="","",E27)</f>
      </c>
      <c r="S27" s="44">
        <f aca="true" t="shared" si="13" ref="S27:S58">IF(I27="","",G27)</f>
      </c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6.5">
      <c r="A28" s="20">
        <v>35827</v>
      </c>
      <c r="B28" s="22">
        <f>VLOOKUP(K28,'[1]TAB. SAL. MÍN.'!$A$415:$F$1073,4,FALSE)</f>
        <v>120</v>
      </c>
      <c r="C28" s="42">
        <f t="shared" si="3"/>
        <v>0</v>
      </c>
      <c r="D28" s="69">
        <f t="shared" si="4"/>
      </c>
      <c r="E28" s="72" t="e">
        <f>VLOOKUP(K28,'[1]TAB. PREVIDENCIÁRIA'!$A$298:$D$2558,4,FALSE)/VLOOKUP($C$5,'[1]TAB. PREVIDENCIÁRIA'!$A$298:$D$2558,4,FALSE)</f>
        <v>#NAME?</v>
      </c>
      <c r="F28" s="73">
        <f t="shared" si="5"/>
      </c>
      <c r="G28" s="74" t="e">
        <f t="shared" si="6"/>
        <v>#NAME?</v>
      </c>
      <c r="H28" s="73">
        <f t="shared" si="7"/>
      </c>
      <c r="I28" s="5">
        <f t="shared" si="8"/>
      </c>
      <c r="K28" s="50">
        <f t="shared" si="9"/>
        <v>35827</v>
      </c>
      <c r="L28" s="44">
        <v>30</v>
      </c>
      <c r="M28" s="65"/>
      <c r="N28" s="66">
        <f t="shared" si="10"/>
        <v>0</v>
      </c>
      <c r="P28" s="67">
        <f t="shared" si="11"/>
      </c>
      <c r="R28" s="44">
        <f t="shared" si="12"/>
      </c>
      <c r="S28" s="44">
        <f t="shared" si="13"/>
      </c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20">
        <v>35855</v>
      </c>
      <c r="B29" s="22">
        <f>VLOOKUP(K29,'[1]TAB. SAL. MÍN.'!$A$415:$F$1073,4,FALSE)</f>
        <v>120</v>
      </c>
      <c r="C29" s="42">
        <f t="shared" si="3"/>
        <v>0</v>
      </c>
      <c r="D29" s="69">
        <f t="shared" si="4"/>
      </c>
      <c r="E29" s="72" t="e">
        <f>VLOOKUP(K29,'[1]TAB. PREVIDENCIÁRIA'!$A$298:$D$2558,4,FALSE)/VLOOKUP($C$5,'[1]TAB. PREVIDENCIÁRIA'!$A$298:$D$2558,4,FALSE)</f>
        <v>#NAME?</v>
      </c>
      <c r="F29" s="73">
        <f t="shared" si="5"/>
      </c>
      <c r="G29" s="74" t="e">
        <f t="shared" si="6"/>
        <v>#NAME?</v>
      </c>
      <c r="H29" s="73">
        <f t="shared" si="7"/>
      </c>
      <c r="I29" s="5">
        <f t="shared" si="8"/>
      </c>
      <c r="K29" s="50">
        <f t="shared" si="9"/>
        <v>35855</v>
      </c>
      <c r="L29" s="44">
        <v>30</v>
      </c>
      <c r="M29" s="65"/>
      <c r="N29" s="66">
        <f t="shared" si="10"/>
        <v>0</v>
      </c>
      <c r="P29" s="67">
        <f t="shared" si="11"/>
      </c>
      <c r="R29" s="44">
        <f t="shared" si="12"/>
      </c>
      <c r="S29" s="44">
        <f t="shared" si="13"/>
      </c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20">
        <v>35886</v>
      </c>
      <c r="B30" s="22">
        <f>VLOOKUP(K30,'[1]TAB. SAL. MÍN.'!$A$415:$F$1073,4,FALSE)</f>
        <v>120</v>
      </c>
      <c r="C30" s="42">
        <f t="shared" si="3"/>
        <v>0</v>
      </c>
      <c r="D30" s="69">
        <f t="shared" si="4"/>
      </c>
      <c r="E30" s="72" t="e">
        <f>VLOOKUP(K30,'[1]TAB. PREVIDENCIÁRIA'!$A$298:$D$2558,4,FALSE)/VLOOKUP($C$5,'[1]TAB. PREVIDENCIÁRIA'!$A$298:$D$2558,4,FALSE)</f>
        <v>#NAME?</v>
      </c>
      <c r="F30" s="73">
        <f t="shared" si="5"/>
      </c>
      <c r="G30" s="74" t="e">
        <f t="shared" si="6"/>
        <v>#NAME?</v>
      </c>
      <c r="H30" s="73">
        <f t="shared" si="7"/>
      </c>
      <c r="I30" s="5">
        <f t="shared" si="8"/>
      </c>
      <c r="K30" s="50">
        <f t="shared" si="9"/>
        <v>35886</v>
      </c>
      <c r="L30" s="44">
        <v>30</v>
      </c>
      <c r="M30" s="65"/>
      <c r="N30" s="66">
        <f t="shared" si="10"/>
        <v>0</v>
      </c>
      <c r="P30" s="67">
        <f t="shared" si="11"/>
      </c>
      <c r="R30" s="44">
        <f t="shared" si="12"/>
      </c>
      <c r="S30" s="44">
        <f t="shared" si="13"/>
      </c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20">
        <v>35916</v>
      </c>
      <c r="B31" s="22">
        <f>VLOOKUP(K31,'[1]TAB. SAL. MÍN.'!$A$415:$F$1073,4,FALSE)</f>
        <v>130</v>
      </c>
      <c r="C31" s="42">
        <f t="shared" si="3"/>
        <v>0</v>
      </c>
      <c r="D31" s="69">
        <f t="shared" si="4"/>
      </c>
      <c r="E31" s="72" t="e">
        <f>VLOOKUP(K31,'[1]TAB. PREVIDENCIÁRIA'!$A$298:$D$2558,4,FALSE)/VLOOKUP($C$5,'[1]TAB. PREVIDENCIÁRIA'!$A$298:$D$2558,4,FALSE)</f>
        <v>#NAME?</v>
      </c>
      <c r="F31" s="73">
        <f t="shared" si="5"/>
      </c>
      <c r="G31" s="74" t="e">
        <f t="shared" si="6"/>
        <v>#NAME?</v>
      </c>
      <c r="H31" s="73">
        <f t="shared" si="7"/>
      </c>
      <c r="I31" s="5">
        <f t="shared" si="8"/>
      </c>
      <c r="K31" s="50">
        <f t="shared" si="9"/>
        <v>35916</v>
      </c>
      <c r="L31" s="44">
        <v>30</v>
      </c>
      <c r="M31" s="65"/>
      <c r="N31" s="66">
        <f t="shared" si="10"/>
        <v>0</v>
      </c>
      <c r="P31" s="67">
        <f t="shared" si="11"/>
      </c>
      <c r="R31" s="44">
        <f t="shared" si="12"/>
      </c>
      <c r="S31" s="44">
        <f t="shared" si="13"/>
      </c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20">
        <v>35947</v>
      </c>
      <c r="B32" s="22">
        <f>VLOOKUP(K32,'[1]TAB. SAL. MÍN.'!$A$415:$F$1073,4,FALSE)</f>
        <v>130</v>
      </c>
      <c r="C32" s="42">
        <f t="shared" si="3"/>
        <v>0</v>
      </c>
      <c r="D32" s="69">
        <f t="shared" si="4"/>
      </c>
      <c r="E32" s="72" t="e">
        <f>VLOOKUP(K32,'[1]TAB. PREVIDENCIÁRIA'!$A$298:$D$2558,4,FALSE)/VLOOKUP($C$5,'[1]TAB. PREVIDENCIÁRIA'!$A$298:$D$2558,4,FALSE)</f>
        <v>#NAME?</v>
      </c>
      <c r="F32" s="73">
        <f t="shared" si="5"/>
      </c>
      <c r="G32" s="74" t="e">
        <f t="shared" si="6"/>
        <v>#NAME?</v>
      </c>
      <c r="H32" s="73">
        <f t="shared" si="7"/>
      </c>
      <c r="I32" s="5">
        <f t="shared" si="8"/>
      </c>
      <c r="K32" s="50">
        <f t="shared" si="9"/>
        <v>35947</v>
      </c>
      <c r="L32" s="44">
        <v>30</v>
      </c>
      <c r="M32" s="65"/>
      <c r="N32" s="66">
        <f t="shared" si="10"/>
        <v>0</v>
      </c>
      <c r="P32" s="67">
        <f t="shared" si="11"/>
      </c>
      <c r="R32" s="44">
        <f t="shared" si="12"/>
      </c>
      <c r="S32" s="44">
        <f t="shared" si="13"/>
      </c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20">
        <v>35977</v>
      </c>
      <c r="B33" s="22">
        <f>VLOOKUP(K33,'[1]TAB. SAL. MÍN.'!$A$415:$F$1073,4,FALSE)</f>
        <v>130</v>
      </c>
      <c r="C33" s="42">
        <f t="shared" si="3"/>
        <v>0</v>
      </c>
      <c r="D33" s="69">
        <f t="shared" si="4"/>
      </c>
      <c r="E33" s="72" t="e">
        <f>VLOOKUP(K33,'[1]TAB. PREVIDENCIÁRIA'!$A$298:$D$2558,4,FALSE)/VLOOKUP($C$5,'[1]TAB. PREVIDENCIÁRIA'!$A$298:$D$2558,4,FALSE)</f>
        <v>#NAME?</v>
      </c>
      <c r="F33" s="73">
        <f t="shared" si="5"/>
      </c>
      <c r="G33" s="74" t="e">
        <f t="shared" si="6"/>
        <v>#NAME?</v>
      </c>
      <c r="H33" s="73">
        <f t="shared" si="7"/>
      </c>
      <c r="I33" s="5">
        <f t="shared" si="8"/>
      </c>
      <c r="K33" s="50">
        <f t="shared" si="9"/>
        <v>35977</v>
      </c>
      <c r="L33" s="44">
        <v>30</v>
      </c>
      <c r="M33" s="65"/>
      <c r="N33" s="66">
        <f t="shared" si="10"/>
        <v>0</v>
      </c>
      <c r="P33" s="67">
        <f t="shared" si="11"/>
      </c>
      <c r="R33" s="44">
        <f t="shared" si="12"/>
      </c>
      <c r="S33" s="44">
        <f t="shared" si="13"/>
      </c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20">
        <v>36008</v>
      </c>
      <c r="B34" s="22">
        <f>VLOOKUP(K34,'[1]TAB. SAL. MÍN.'!$A$415:$F$1073,4,FALSE)</f>
        <v>130</v>
      </c>
      <c r="C34" s="42">
        <f t="shared" si="3"/>
        <v>0</v>
      </c>
      <c r="D34" s="69">
        <f t="shared" si="4"/>
      </c>
      <c r="E34" s="72" t="e">
        <f>VLOOKUP(K34,'[1]TAB. PREVIDENCIÁRIA'!$A$298:$D$2558,4,FALSE)/VLOOKUP($C$5,'[1]TAB. PREVIDENCIÁRIA'!$A$298:$D$2558,4,FALSE)</f>
        <v>#NAME?</v>
      </c>
      <c r="F34" s="73">
        <f t="shared" si="5"/>
      </c>
      <c r="G34" s="74" t="e">
        <f t="shared" si="6"/>
        <v>#NAME?</v>
      </c>
      <c r="H34" s="73">
        <f t="shared" si="7"/>
      </c>
      <c r="I34" s="5">
        <f t="shared" si="8"/>
      </c>
      <c r="K34" s="50">
        <f t="shared" si="9"/>
        <v>36008</v>
      </c>
      <c r="L34" s="44">
        <v>30</v>
      </c>
      <c r="M34" s="65"/>
      <c r="N34" s="66">
        <f t="shared" si="10"/>
        <v>0</v>
      </c>
      <c r="P34" s="67">
        <f t="shared" si="11"/>
      </c>
      <c r="R34" s="44">
        <f t="shared" si="12"/>
      </c>
      <c r="S34" s="44">
        <f t="shared" si="13"/>
      </c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20">
        <v>36039</v>
      </c>
      <c r="B35" s="22">
        <f>VLOOKUP(K35,'[1]TAB. SAL. MÍN.'!$A$415:$F$1073,4,FALSE)</f>
        <v>130</v>
      </c>
      <c r="C35" s="42">
        <f t="shared" si="3"/>
        <v>0</v>
      </c>
      <c r="D35" s="69">
        <f t="shared" si="4"/>
      </c>
      <c r="E35" s="72" t="e">
        <f>VLOOKUP(K35,'[1]TAB. PREVIDENCIÁRIA'!$A$298:$D$2558,4,FALSE)/VLOOKUP($C$5,'[1]TAB. PREVIDENCIÁRIA'!$A$298:$D$2558,4,FALSE)</f>
        <v>#NAME?</v>
      </c>
      <c r="F35" s="73">
        <f t="shared" si="5"/>
      </c>
      <c r="G35" s="74" t="e">
        <f t="shared" si="6"/>
        <v>#NAME?</v>
      </c>
      <c r="H35" s="73">
        <f t="shared" si="7"/>
      </c>
      <c r="I35" s="5">
        <f t="shared" si="8"/>
      </c>
      <c r="K35" s="50">
        <f t="shared" si="9"/>
        <v>36039</v>
      </c>
      <c r="L35" s="44">
        <v>30</v>
      </c>
      <c r="M35" s="65"/>
      <c r="N35" s="66">
        <f t="shared" si="10"/>
        <v>0</v>
      </c>
      <c r="P35" s="67">
        <f t="shared" si="11"/>
      </c>
      <c r="R35" s="44">
        <f t="shared" si="12"/>
      </c>
      <c r="S35" s="44">
        <f t="shared" si="13"/>
      </c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20">
        <v>36069</v>
      </c>
      <c r="B36" s="22">
        <f>VLOOKUP(K36,'[1]TAB. SAL. MÍN.'!$A$415:$F$1073,4,FALSE)</f>
        <v>130</v>
      </c>
      <c r="C36" s="42">
        <f t="shared" si="3"/>
        <v>0</v>
      </c>
      <c r="D36" s="69">
        <f t="shared" si="4"/>
      </c>
      <c r="E36" s="72" t="e">
        <f>VLOOKUP(K36,'[1]TAB. PREVIDENCIÁRIA'!$A$298:$D$2558,4,FALSE)/VLOOKUP($C$5,'[1]TAB. PREVIDENCIÁRIA'!$A$298:$D$2558,4,FALSE)</f>
        <v>#NAME?</v>
      </c>
      <c r="F36" s="73">
        <f t="shared" si="5"/>
      </c>
      <c r="G36" s="74" t="e">
        <f t="shared" si="6"/>
        <v>#NAME?</v>
      </c>
      <c r="H36" s="73">
        <f t="shared" si="7"/>
      </c>
      <c r="I36" s="5">
        <f t="shared" si="8"/>
      </c>
      <c r="K36" s="50">
        <f t="shared" si="9"/>
        <v>36069</v>
      </c>
      <c r="L36" s="44">
        <v>30</v>
      </c>
      <c r="M36" s="65"/>
      <c r="N36" s="66">
        <f t="shared" si="10"/>
        <v>0</v>
      </c>
      <c r="P36" s="67">
        <f t="shared" si="11"/>
      </c>
      <c r="R36" s="44">
        <f t="shared" si="12"/>
      </c>
      <c r="S36" s="44">
        <f t="shared" si="13"/>
      </c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20">
        <v>36100</v>
      </c>
      <c r="B37" s="22">
        <f>VLOOKUP(K37,'[1]TAB. SAL. MÍN.'!$A$415:$F$1073,4,FALSE)</f>
        <v>130</v>
      </c>
      <c r="C37" s="42">
        <f t="shared" si="3"/>
        <v>0</v>
      </c>
      <c r="D37" s="69">
        <f t="shared" si="4"/>
      </c>
      <c r="E37" s="72" t="e">
        <f>VLOOKUP(K37,'[1]TAB. PREVIDENCIÁRIA'!$A$298:$D$2558,4,FALSE)/VLOOKUP($C$5,'[1]TAB. PREVIDENCIÁRIA'!$A$298:$D$2558,4,FALSE)</f>
        <v>#NAME?</v>
      </c>
      <c r="F37" s="73">
        <f t="shared" si="5"/>
      </c>
      <c r="G37" s="74" t="e">
        <f t="shared" si="6"/>
        <v>#NAME?</v>
      </c>
      <c r="H37" s="73">
        <f t="shared" si="7"/>
      </c>
      <c r="I37" s="5">
        <f t="shared" si="8"/>
      </c>
      <c r="K37" s="50">
        <f t="shared" si="9"/>
        <v>36100</v>
      </c>
      <c r="L37" s="44">
        <v>30</v>
      </c>
      <c r="M37" s="65"/>
      <c r="N37" s="66">
        <f t="shared" si="10"/>
        <v>0</v>
      </c>
      <c r="P37" s="67">
        <f t="shared" si="11"/>
      </c>
      <c r="R37" s="44">
        <f t="shared" si="12"/>
      </c>
      <c r="S37" s="44">
        <f t="shared" si="13"/>
      </c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20">
        <v>36130</v>
      </c>
      <c r="B38" s="22">
        <f>VLOOKUP(K38,'[1]TAB. SAL. MÍN.'!$A$415:$F$1073,4,FALSE)</f>
        <v>130</v>
      </c>
      <c r="C38" s="42">
        <f t="shared" si="3"/>
        <v>0</v>
      </c>
      <c r="D38" s="69">
        <f t="shared" si="4"/>
      </c>
      <c r="E38" s="72" t="e">
        <f>VLOOKUP(K38,'[1]TAB. PREVIDENCIÁRIA'!$A$298:$D$2558,4,FALSE)/VLOOKUP($C$5,'[1]TAB. PREVIDENCIÁRIA'!$A$298:$D$2558,4,FALSE)</f>
        <v>#NAME?</v>
      </c>
      <c r="F38" s="73">
        <f t="shared" si="5"/>
      </c>
      <c r="G38" s="74" t="e">
        <f t="shared" si="6"/>
        <v>#NAME?</v>
      </c>
      <c r="H38" s="73">
        <f t="shared" si="7"/>
      </c>
      <c r="I38" s="5">
        <f t="shared" si="8"/>
      </c>
      <c r="K38" s="50">
        <f t="shared" si="9"/>
        <v>36130</v>
      </c>
      <c r="L38" s="44">
        <v>30</v>
      </c>
      <c r="M38" s="65"/>
      <c r="N38" s="66">
        <f t="shared" si="10"/>
        <v>0</v>
      </c>
      <c r="P38" s="67">
        <f t="shared" si="11"/>
      </c>
      <c r="R38" s="44">
        <f t="shared" si="12"/>
      </c>
      <c r="S38" s="44">
        <f t="shared" si="13"/>
      </c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11" t="s">
        <v>27</v>
      </c>
      <c r="B39" s="22">
        <f>LARGE(N27:N38,1)</f>
        <v>0</v>
      </c>
      <c r="C39" s="42">
        <f>M39</f>
        <v>0</v>
      </c>
      <c r="D39" s="69">
        <f>IF(B39=0,"",ROUND(B39*C39/12,2))</f>
      </c>
      <c r="E39" s="72" t="e">
        <f>IF(SUM(C27:C38)=0,E38,SMALL(R27:R38,1))</f>
        <v>#NAME?</v>
      </c>
      <c r="F39" s="73">
        <f t="shared" si="5"/>
      </c>
      <c r="G39" s="74" t="e">
        <f>IF(SUM(C27:C38)=0,G38,SMALL(S27:S38,1))</f>
        <v>#NAME?</v>
      </c>
      <c r="H39" s="73">
        <f t="shared" si="7"/>
      </c>
      <c r="I39" s="5">
        <f t="shared" si="8"/>
      </c>
      <c r="K39" s="50">
        <f>K38</f>
        <v>36130</v>
      </c>
      <c r="L39" s="44">
        <f>YEAR(K39)</f>
        <v>1998</v>
      </c>
      <c r="M39" s="68">
        <f>IF(L39=$M$11,$N$11,IF(L39=$M$12,$N$12,0))</f>
        <v>0</v>
      </c>
      <c r="N39" s="66">
        <f t="shared" si="10"/>
        <v>0</v>
      </c>
      <c r="P39" s="67">
        <f t="shared" si="11"/>
      </c>
      <c r="R39" s="44">
        <f t="shared" si="12"/>
      </c>
      <c r="S39" s="44">
        <f t="shared" si="13"/>
      </c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20">
        <v>36161</v>
      </c>
      <c r="B40" s="22">
        <f>VLOOKUP(K40,'[1]TAB. SAL. MÍN.'!$A$415:$F$1073,4,FALSE)</f>
        <v>130</v>
      </c>
      <c r="C40" s="42">
        <f aca="true" t="shared" si="14" ref="C40:C51">IF(AND(K40&gt;=$M$6,K40&lt;=$M$4),HLOOKUP(A40,$M$6:$Q$10,4,FALSE),0)</f>
        <v>0</v>
      </c>
      <c r="D40" s="69">
        <f aca="true" t="shared" si="15" ref="D40:D51">IF(C40=0,"",ROUND(B40*C40/L40,2))</f>
      </c>
      <c r="E40" s="72" t="e">
        <f>VLOOKUP(K40,'[1]TAB. PREVIDENCIÁRIA'!$A$298:$D$2558,4,FALSE)/VLOOKUP($C$5,'[1]TAB. PREVIDENCIÁRIA'!$A$298:$D$2558,4,FALSE)</f>
        <v>#NAME?</v>
      </c>
      <c r="F40" s="73">
        <f t="shared" si="5"/>
      </c>
      <c r="G40" s="74" t="e">
        <f aca="true" t="shared" si="16" ref="G40:G51">IF(K40&lt;$C$3,DAYS360($C$3,$C$5)/30*$C$4,DAYS360(K40,$C$5)/30*$C$4)</f>
        <v>#NAME?</v>
      </c>
      <c r="H40" s="73">
        <f t="shared" si="7"/>
      </c>
      <c r="I40" s="5">
        <f t="shared" si="8"/>
      </c>
      <c r="K40" s="50">
        <f aca="true" t="shared" si="17" ref="K40:K51">A40</f>
        <v>36161</v>
      </c>
      <c r="L40" s="44">
        <v>30</v>
      </c>
      <c r="M40" s="65"/>
      <c r="N40" s="66">
        <f t="shared" si="10"/>
        <v>0</v>
      </c>
      <c r="P40" s="67">
        <f t="shared" si="11"/>
      </c>
      <c r="R40" s="44">
        <f t="shared" si="12"/>
      </c>
      <c r="S40" s="44">
        <f t="shared" si="13"/>
      </c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20">
        <v>36192</v>
      </c>
      <c r="B41" s="22">
        <f>VLOOKUP(K41,'[1]TAB. SAL. MÍN.'!$A$415:$F$1073,4,FALSE)</f>
        <v>130</v>
      </c>
      <c r="C41" s="42">
        <f t="shared" si="14"/>
        <v>0</v>
      </c>
      <c r="D41" s="69">
        <f t="shared" si="15"/>
      </c>
      <c r="E41" s="72" t="e">
        <f>VLOOKUP(K41,'[1]TAB. PREVIDENCIÁRIA'!$A$298:$D$2558,4,FALSE)/VLOOKUP($C$5,'[1]TAB. PREVIDENCIÁRIA'!$A$298:$D$2558,4,FALSE)</f>
        <v>#NAME?</v>
      </c>
      <c r="F41" s="73">
        <f t="shared" si="5"/>
      </c>
      <c r="G41" s="74" t="e">
        <f t="shared" si="16"/>
        <v>#NAME?</v>
      </c>
      <c r="H41" s="73">
        <f t="shared" si="7"/>
      </c>
      <c r="I41" s="5">
        <f t="shared" si="8"/>
      </c>
      <c r="K41" s="50">
        <f t="shared" si="17"/>
        <v>36192</v>
      </c>
      <c r="L41" s="44">
        <v>30</v>
      </c>
      <c r="M41" s="65"/>
      <c r="N41" s="66">
        <f t="shared" si="10"/>
        <v>0</v>
      </c>
      <c r="P41" s="67">
        <f t="shared" si="11"/>
      </c>
      <c r="R41" s="44">
        <f t="shared" si="12"/>
      </c>
      <c r="S41" s="44">
        <f t="shared" si="13"/>
      </c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20">
        <v>36220</v>
      </c>
      <c r="B42" s="22">
        <f>VLOOKUP(K42,'[1]TAB. SAL. MÍN.'!$A$415:$F$1073,4,FALSE)</f>
        <v>130</v>
      </c>
      <c r="C42" s="42">
        <f t="shared" si="14"/>
        <v>0</v>
      </c>
      <c r="D42" s="69">
        <f t="shared" si="15"/>
      </c>
      <c r="E42" s="72" t="e">
        <f>VLOOKUP(K42,'[1]TAB. PREVIDENCIÁRIA'!$A$298:$D$2558,4,FALSE)/VLOOKUP($C$5,'[1]TAB. PREVIDENCIÁRIA'!$A$298:$D$2558,4,FALSE)</f>
        <v>#NAME?</v>
      </c>
      <c r="F42" s="73">
        <f t="shared" si="5"/>
      </c>
      <c r="G42" s="74" t="e">
        <f t="shared" si="16"/>
        <v>#NAME?</v>
      </c>
      <c r="H42" s="73">
        <f t="shared" si="7"/>
      </c>
      <c r="I42" s="5">
        <f t="shared" si="8"/>
      </c>
      <c r="K42" s="50">
        <f t="shared" si="17"/>
        <v>36220</v>
      </c>
      <c r="L42" s="44">
        <v>30</v>
      </c>
      <c r="M42" s="65"/>
      <c r="N42" s="66">
        <f t="shared" si="10"/>
        <v>0</v>
      </c>
      <c r="P42" s="67">
        <f t="shared" si="11"/>
      </c>
      <c r="R42" s="44">
        <f t="shared" si="12"/>
      </c>
      <c r="S42" s="44">
        <f t="shared" si="13"/>
      </c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20">
        <v>36251</v>
      </c>
      <c r="B43" s="22">
        <f>VLOOKUP(K43,'[1]TAB. SAL. MÍN.'!$A$415:$F$1073,4,FALSE)</f>
        <v>130</v>
      </c>
      <c r="C43" s="42">
        <f t="shared" si="14"/>
        <v>0</v>
      </c>
      <c r="D43" s="69">
        <f t="shared" si="15"/>
      </c>
      <c r="E43" s="72" t="e">
        <f>VLOOKUP(K43,'[1]TAB. PREVIDENCIÁRIA'!$A$298:$D$2558,4,FALSE)/VLOOKUP($C$5,'[1]TAB. PREVIDENCIÁRIA'!$A$298:$D$2558,4,FALSE)</f>
        <v>#NAME?</v>
      </c>
      <c r="F43" s="73">
        <f t="shared" si="5"/>
      </c>
      <c r="G43" s="74" t="e">
        <f t="shared" si="16"/>
        <v>#NAME?</v>
      </c>
      <c r="H43" s="73">
        <f t="shared" si="7"/>
      </c>
      <c r="I43" s="5">
        <f t="shared" si="8"/>
      </c>
      <c r="K43" s="50">
        <f t="shared" si="17"/>
        <v>36251</v>
      </c>
      <c r="L43" s="44">
        <v>30</v>
      </c>
      <c r="M43" s="65"/>
      <c r="N43" s="66">
        <f t="shared" si="10"/>
        <v>0</v>
      </c>
      <c r="P43" s="67">
        <f t="shared" si="11"/>
      </c>
      <c r="R43" s="44">
        <f t="shared" si="12"/>
      </c>
      <c r="S43" s="44">
        <f t="shared" si="13"/>
      </c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20">
        <v>36281</v>
      </c>
      <c r="B44" s="22">
        <f>VLOOKUP(K44,'[1]TAB. SAL. MÍN.'!$A$415:$F$1073,4,FALSE)</f>
        <v>136</v>
      </c>
      <c r="C44" s="42">
        <f t="shared" si="14"/>
        <v>0</v>
      </c>
      <c r="D44" s="69">
        <f t="shared" si="15"/>
      </c>
      <c r="E44" s="72" t="e">
        <f>VLOOKUP(K44,'[1]TAB. PREVIDENCIÁRIA'!$A$298:$D$2558,4,FALSE)/VLOOKUP($C$5,'[1]TAB. PREVIDENCIÁRIA'!$A$298:$D$2558,4,FALSE)</f>
        <v>#NAME?</v>
      </c>
      <c r="F44" s="73">
        <f t="shared" si="5"/>
      </c>
      <c r="G44" s="74" t="e">
        <f t="shared" si="16"/>
        <v>#NAME?</v>
      </c>
      <c r="H44" s="73">
        <f t="shared" si="7"/>
      </c>
      <c r="I44" s="5">
        <f t="shared" si="8"/>
      </c>
      <c r="K44" s="50">
        <f t="shared" si="17"/>
        <v>36281</v>
      </c>
      <c r="L44" s="44">
        <v>30</v>
      </c>
      <c r="M44" s="65"/>
      <c r="N44" s="66">
        <f t="shared" si="10"/>
        <v>0</v>
      </c>
      <c r="P44" s="67">
        <f t="shared" si="11"/>
      </c>
      <c r="R44" s="44">
        <f t="shared" si="12"/>
      </c>
      <c r="S44" s="44">
        <f t="shared" si="13"/>
      </c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20">
        <v>36312</v>
      </c>
      <c r="B45" s="22">
        <f>VLOOKUP(K45,'[1]TAB. SAL. MÍN.'!$A$415:$F$1073,4,FALSE)</f>
        <v>136</v>
      </c>
      <c r="C45" s="42">
        <f t="shared" si="14"/>
        <v>0</v>
      </c>
      <c r="D45" s="69">
        <f t="shared" si="15"/>
      </c>
      <c r="E45" s="72" t="e">
        <f>VLOOKUP(K45,'[1]TAB. PREVIDENCIÁRIA'!$A$298:$D$2558,4,FALSE)/VLOOKUP($C$5,'[1]TAB. PREVIDENCIÁRIA'!$A$298:$D$2558,4,FALSE)</f>
        <v>#NAME?</v>
      </c>
      <c r="F45" s="73">
        <f t="shared" si="5"/>
      </c>
      <c r="G45" s="74" t="e">
        <f t="shared" si="16"/>
        <v>#NAME?</v>
      </c>
      <c r="H45" s="73">
        <f t="shared" si="7"/>
      </c>
      <c r="I45" s="5">
        <f t="shared" si="8"/>
      </c>
      <c r="K45" s="50">
        <f t="shared" si="17"/>
        <v>36312</v>
      </c>
      <c r="L45" s="44">
        <v>30</v>
      </c>
      <c r="M45" s="65"/>
      <c r="N45" s="66">
        <f t="shared" si="10"/>
        <v>0</v>
      </c>
      <c r="P45" s="67">
        <f t="shared" si="11"/>
      </c>
      <c r="R45" s="44">
        <f t="shared" si="12"/>
      </c>
      <c r="S45" s="44">
        <f t="shared" si="13"/>
      </c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20">
        <v>36342</v>
      </c>
      <c r="B46" s="22">
        <f>VLOOKUP(K46,'[1]TAB. SAL. MÍN.'!$A$415:$F$1073,4,FALSE)</f>
        <v>136</v>
      </c>
      <c r="C46" s="42">
        <f t="shared" si="14"/>
        <v>0</v>
      </c>
      <c r="D46" s="69">
        <f t="shared" si="15"/>
      </c>
      <c r="E46" s="72" t="e">
        <f>VLOOKUP(K46,'[1]TAB. PREVIDENCIÁRIA'!$A$298:$D$2558,4,FALSE)/VLOOKUP($C$5,'[1]TAB. PREVIDENCIÁRIA'!$A$298:$D$2558,4,FALSE)</f>
        <v>#NAME?</v>
      </c>
      <c r="F46" s="73">
        <f t="shared" si="5"/>
      </c>
      <c r="G46" s="74" t="e">
        <f t="shared" si="16"/>
        <v>#NAME?</v>
      </c>
      <c r="H46" s="73">
        <f t="shared" si="7"/>
      </c>
      <c r="I46" s="5">
        <f t="shared" si="8"/>
      </c>
      <c r="K46" s="50">
        <f t="shared" si="17"/>
        <v>36342</v>
      </c>
      <c r="L46" s="44">
        <v>30</v>
      </c>
      <c r="M46" s="65"/>
      <c r="N46" s="66">
        <f t="shared" si="10"/>
        <v>0</v>
      </c>
      <c r="P46" s="67">
        <f t="shared" si="11"/>
      </c>
      <c r="R46" s="44">
        <f t="shared" si="12"/>
      </c>
      <c r="S46" s="44">
        <f t="shared" si="13"/>
      </c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20">
        <v>36373</v>
      </c>
      <c r="B47" s="22">
        <f>VLOOKUP(K47,'[1]TAB. SAL. MÍN.'!$A$415:$F$1073,4,FALSE)</f>
        <v>136</v>
      </c>
      <c r="C47" s="42">
        <f t="shared" si="14"/>
        <v>0</v>
      </c>
      <c r="D47" s="69">
        <f t="shared" si="15"/>
      </c>
      <c r="E47" s="72" t="e">
        <f>VLOOKUP(K47,'[1]TAB. PREVIDENCIÁRIA'!$A$298:$D$2558,4,FALSE)/VLOOKUP($C$5,'[1]TAB. PREVIDENCIÁRIA'!$A$298:$D$2558,4,FALSE)</f>
        <v>#NAME?</v>
      </c>
      <c r="F47" s="73">
        <f t="shared" si="5"/>
      </c>
      <c r="G47" s="74" t="e">
        <f t="shared" si="16"/>
        <v>#NAME?</v>
      </c>
      <c r="H47" s="73">
        <f t="shared" si="7"/>
      </c>
      <c r="I47" s="5">
        <f t="shared" si="8"/>
      </c>
      <c r="K47" s="50">
        <f t="shared" si="17"/>
        <v>36373</v>
      </c>
      <c r="L47" s="44">
        <v>30</v>
      </c>
      <c r="M47" s="65"/>
      <c r="N47" s="66">
        <f t="shared" si="10"/>
        <v>0</v>
      </c>
      <c r="P47" s="67">
        <f t="shared" si="11"/>
      </c>
      <c r="R47" s="44">
        <f t="shared" si="12"/>
      </c>
      <c r="S47" s="44">
        <f t="shared" si="13"/>
      </c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20">
        <v>36404</v>
      </c>
      <c r="B48" s="22">
        <f>VLOOKUP(K48,'[1]TAB. SAL. MÍN.'!$A$415:$F$1073,4,FALSE)</f>
        <v>136</v>
      </c>
      <c r="C48" s="42">
        <f t="shared" si="14"/>
        <v>0</v>
      </c>
      <c r="D48" s="69">
        <f t="shared" si="15"/>
      </c>
      <c r="E48" s="72" t="e">
        <f>VLOOKUP(K48,'[1]TAB. PREVIDENCIÁRIA'!$A$298:$D$2558,4,FALSE)/VLOOKUP($C$5,'[1]TAB. PREVIDENCIÁRIA'!$A$298:$D$2558,4,FALSE)</f>
        <v>#NAME?</v>
      </c>
      <c r="F48" s="73">
        <f t="shared" si="5"/>
      </c>
      <c r="G48" s="74" t="e">
        <f t="shared" si="16"/>
        <v>#NAME?</v>
      </c>
      <c r="H48" s="73">
        <f t="shared" si="7"/>
      </c>
      <c r="I48" s="5">
        <f t="shared" si="8"/>
      </c>
      <c r="K48" s="50">
        <f t="shared" si="17"/>
        <v>36404</v>
      </c>
      <c r="L48" s="44">
        <v>30</v>
      </c>
      <c r="M48" s="65"/>
      <c r="N48" s="66">
        <f t="shared" si="10"/>
        <v>0</v>
      </c>
      <c r="P48" s="67">
        <f t="shared" si="11"/>
      </c>
      <c r="R48" s="44">
        <f t="shared" si="12"/>
      </c>
      <c r="S48" s="44">
        <f t="shared" si="13"/>
      </c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20">
        <v>36434</v>
      </c>
      <c r="B49" s="22">
        <f>VLOOKUP(K49,'[1]TAB. SAL. MÍN.'!$A$415:$F$1073,4,FALSE)</f>
        <v>136</v>
      </c>
      <c r="C49" s="42">
        <f t="shared" si="14"/>
        <v>0</v>
      </c>
      <c r="D49" s="69">
        <f t="shared" si="15"/>
      </c>
      <c r="E49" s="72" t="e">
        <f>VLOOKUP(K49,'[1]TAB. PREVIDENCIÁRIA'!$A$298:$D$2558,4,FALSE)/VLOOKUP($C$5,'[1]TAB. PREVIDENCIÁRIA'!$A$298:$D$2558,4,FALSE)</f>
        <v>#NAME?</v>
      </c>
      <c r="F49" s="73">
        <f t="shared" si="5"/>
      </c>
      <c r="G49" s="74" t="e">
        <f t="shared" si="16"/>
        <v>#NAME?</v>
      </c>
      <c r="H49" s="73">
        <f t="shared" si="7"/>
      </c>
      <c r="I49" s="5">
        <f t="shared" si="8"/>
      </c>
      <c r="K49" s="50">
        <f t="shared" si="17"/>
        <v>36434</v>
      </c>
      <c r="L49" s="44">
        <v>30</v>
      </c>
      <c r="M49" s="65"/>
      <c r="N49" s="66">
        <f t="shared" si="10"/>
        <v>0</v>
      </c>
      <c r="P49" s="67">
        <f t="shared" si="11"/>
      </c>
      <c r="R49" s="44">
        <f t="shared" si="12"/>
      </c>
      <c r="S49" s="44">
        <f t="shared" si="13"/>
      </c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20">
        <v>36465</v>
      </c>
      <c r="B50" s="22">
        <f>VLOOKUP(K50,'[1]TAB. SAL. MÍN.'!$A$415:$F$1073,4,FALSE)</f>
        <v>136</v>
      </c>
      <c r="C50" s="42">
        <f t="shared" si="14"/>
        <v>0</v>
      </c>
      <c r="D50" s="69">
        <f t="shared" si="15"/>
      </c>
      <c r="E50" s="72" t="e">
        <f>VLOOKUP(K50,'[1]TAB. PREVIDENCIÁRIA'!$A$298:$D$2558,4,FALSE)/VLOOKUP($C$5,'[1]TAB. PREVIDENCIÁRIA'!$A$298:$D$2558,4,FALSE)</f>
        <v>#NAME?</v>
      </c>
      <c r="F50" s="73">
        <f t="shared" si="5"/>
      </c>
      <c r="G50" s="74" t="e">
        <f t="shared" si="16"/>
        <v>#NAME?</v>
      </c>
      <c r="H50" s="73">
        <f t="shared" si="7"/>
      </c>
      <c r="I50" s="5">
        <f t="shared" si="8"/>
      </c>
      <c r="K50" s="50">
        <f t="shared" si="17"/>
        <v>36465</v>
      </c>
      <c r="L50" s="44">
        <v>30</v>
      </c>
      <c r="M50" s="65"/>
      <c r="N50" s="66">
        <f t="shared" si="10"/>
        <v>0</v>
      </c>
      <c r="P50" s="67">
        <f t="shared" si="11"/>
      </c>
      <c r="R50" s="44">
        <f t="shared" si="12"/>
      </c>
      <c r="S50" s="44">
        <f t="shared" si="13"/>
      </c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20">
        <v>36495</v>
      </c>
      <c r="B51" s="22">
        <f>VLOOKUP(K51,'[1]TAB. SAL. MÍN.'!$A$415:$F$1073,4,FALSE)</f>
        <v>136</v>
      </c>
      <c r="C51" s="42">
        <f t="shared" si="14"/>
        <v>0</v>
      </c>
      <c r="D51" s="69">
        <f t="shared" si="15"/>
      </c>
      <c r="E51" s="72" t="e">
        <f>VLOOKUP(K51,'[1]TAB. PREVIDENCIÁRIA'!$A$298:$D$2558,4,FALSE)/VLOOKUP($C$5,'[1]TAB. PREVIDENCIÁRIA'!$A$298:$D$2558,4,FALSE)</f>
        <v>#NAME?</v>
      </c>
      <c r="F51" s="73">
        <f t="shared" si="5"/>
      </c>
      <c r="G51" s="74" t="e">
        <f t="shared" si="16"/>
        <v>#NAME?</v>
      </c>
      <c r="H51" s="73">
        <f t="shared" si="7"/>
      </c>
      <c r="I51" s="5">
        <f t="shared" si="8"/>
      </c>
      <c r="K51" s="50">
        <f t="shared" si="17"/>
        <v>36495</v>
      </c>
      <c r="L51" s="44">
        <v>30</v>
      </c>
      <c r="M51" s="65"/>
      <c r="N51" s="66">
        <f t="shared" si="10"/>
        <v>0</v>
      </c>
      <c r="P51" s="67">
        <f t="shared" si="11"/>
      </c>
      <c r="R51" s="44">
        <f t="shared" si="12"/>
      </c>
      <c r="S51" s="44">
        <f t="shared" si="13"/>
      </c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1" t="s">
        <v>28</v>
      </c>
      <c r="B52" s="22">
        <f>LARGE(N40:N51,1)</f>
        <v>0</v>
      </c>
      <c r="C52" s="42">
        <f>M52</f>
        <v>0</v>
      </c>
      <c r="D52" s="69">
        <f>IF(B52=0,"",ROUND(B52*C52/12,2))</f>
      </c>
      <c r="E52" s="72" t="e">
        <f>IF(SUM(C40:C51)=0,E51,SMALL(R40:R51,1))</f>
        <v>#NAME?</v>
      </c>
      <c r="F52" s="73">
        <f t="shared" si="5"/>
      </c>
      <c r="G52" s="74" t="e">
        <f>IF(SUM(C40:C51)=0,G51,SMALL(S40:S51,1))</f>
        <v>#NAME?</v>
      </c>
      <c r="H52" s="73">
        <f t="shared" si="7"/>
      </c>
      <c r="I52" s="5">
        <f t="shared" si="8"/>
      </c>
      <c r="K52" s="50">
        <f>K51</f>
        <v>36495</v>
      </c>
      <c r="L52" s="44">
        <f>YEAR(K52)</f>
        <v>1999</v>
      </c>
      <c r="M52" s="68">
        <f>IF(L52=$M$11,$N$11,IF(L52=$M$12,$N$12,0))</f>
        <v>0</v>
      </c>
      <c r="N52" s="66">
        <f t="shared" si="10"/>
        <v>0</v>
      </c>
      <c r="P52" s="67">
        <f t="shared" si="11"/>
      </c>
      <c r="R52" s="44">
        <f t="shared" si="12"/>
      </c>
      <c r="S52" s="44">
        <f t="shared" si="13"/>
      </c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20">
        <v>36526</v>
      </c>
      <c r="B53" s="22">
        <f>VLOOKUP(K53,'[1]TAB. SAL. MÍN.'!$A$415:$F$1073,4,FALSE)</f>
        <v>136</v>
      </c>
      <c r="C53" s="42">
        <f aca="true" t="shared" si="18" ref="C53:C64">IF(AND(K53&gt;=$M$6,K53&lt;=$M$4),HLOOKUP(A53,$M$6:$Q$10,4,FALSE),0)</f>
        <v>0</v>
      </c>
      <c r="D53" s="69">
        <f aca="true" t="shared" si="19" ref="D53:D64">IF(C53=0,"",ROUND(B53*C53/L53,2))</f>
      </c>
      <c r="E53" s="72" t="e">
        <f>VLOOKUP(K53,'[1]TAB. PREVIDENCIÁRIA'!$A$298:$D$2558,4,FALSE)/VLOOKUP($C$5,'[1]TAB. PREVIDENCIÁRIA'!$A$298:$D$2558,4,FALSE)</f>
        <v>#NAME?</v>
      </c>
      <c r="F53" s="73">
        <f t="shared" si="5"/>
      </c>
      <c r="G53" s="74" t="e">
        <f aca="true" t="shared" si="20" ref="G53:G64">IF(K53&lt;$C$3,DAYS360($C$3,$C$5)/30*$C$4,DAYS360(K53,$C$5)/30*$C$4)</f>
        <v>#NAME?</v>
      </c>
      <c r="H53" s="73">
        <f t="shared" si="7"/>
      </c>
      <c r="I53" s="5">
        <f t="shared" si="8"/>
      </c>
      <c r="K53" s="50">
        <f aca="true" t="shared" si="21" ref="K53:K64">A53</f>
        <v>36526</v>
      </c>
      <c r="L53" s="44">
        <v>30</v>
      </c>
      <c r="M53" s="65"/>
      <c r="N53" s="66">
        <f t="shared" si="10"/>
        <v>0</v>
      </c>
      <c r="P53" s="67">
        <f t="shared" si="11"/>
      </c>
      <c r="R53" s="44">
        <f t="shared" si="12"/>
      </c>
      <c r="S53" s="44">
        <f t="shared" si="13"/>
      </c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20">
        <v>36557</v>
      </c>
      <c r="B54" s="22">
        <f>VLOOKUP(K54,'[1]TAB. SAL. MÍN.'!$A$415:$F$1073,4,FALSE)</f>
        <v>136</v>
      </c>
      <c r="C54" s="42">
        <f t="shared" si="18"/>
        <v>0</v>
      </c>
      <c r="D54" s="69">
        <f t="shared" si="19"/>
      </c>
      <c r="E54" s="72" t="e">
        <f>VLOOKUP(K54,'[1]TAB. PREVIDENCIÁRIA'!$A$298:$D$2558,4,FALSE)/VLOOKUP($C$5,'[1]TAB. PREVIDENCIÁRIA'!$A$298:$D$2558,4,FALSE)</f>
        <v>#NAME?</v>
      </c>
      <c r="F54" s="73">
        <f t="shared" si="5"/>
      </c>
      <c r="G54" s="74" t="e">
        <f t="shared" si="20"/>
        <v>#NAME?</v>
      </c>
      <c r="H54" s="73">
        <f t="shared" si="7"/>
      </c>
      <c r="I54" s="5">
        <f t="shared" si="8"/>
      </c>
      <c r="K54" s="50">
        <f t="shared" si="21"/>
        <v>36557</v>
      </c>
      <c r="L54" s="44">
        <v>30</v>
      </c>
      <c r="M54" s="65"/>
      <c r="N54" s="66">
        <f t="shared" si="10"/>
        <v>0</v>
      </c>
      <c r="P54" s="67">
        <f t="shared" si="11"/>
      </c>
      <c r="R54" s="44">
        <f t="shared" si="12"/>
      </c>
      <c r="S54" s="44">
        <f t="shared" si="13"/>
      </c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20">
        <v>36586</v>
      </c>
      <c r="B55" s="22">
        <f>VLOOKUP(K55,'[1]TAB. SAL. MÍN.'!$A$415:$F$1073,4,FALSE)</f>
        <v>136</v>
      </c>
      <c r="C55" s="42">
        <f t="shared" si="18"/>
        <v>0</v>
      </c>
      <c r="D55" s="69">
        <f t="shared" si="19"/>
      </c>
      <c r="E55" s="72" t="e">
        <f>VLOOKUP(K55,'[1]TAB. PREVIDENCIÁRIA'!$A$298:$D$2558,4,FALSE)/VLOOKUP($C$5,'[1]TAB. PREVIDENCIÁRIA'!$A$298:$D$2558,4,FALSE)</f>
        <v>#NAME?</v>
      </c>
      <c r="F55" s="73">
        <f t="shared" si="5"/>
      </c>
      <c r="G55" s="74" t="e">
        <f t="shared" si="20"/>
        <v>#NAME?</v>
      </c>
      <c r="H55" s="73">
        <f t="shared" si="7"/>
      </c>
      <c r="I55" s="5">
        <f t="shared" si="8"/>
      </c>
      <c r="K55" s="50">
        <f t="shared" si="21"/>
        <v>36586</v>
      </c>
      <c r="L55" s="44">
        <v>30</v>
      </c>
      <c r="M55" s="65"/>
      <c r="N55" s="66">
        <f t="shared" si="10"/>
        <v>0</v>
      </c>
      <c r="P55" s="67">
        <f t="shared" si="11"/>
      </c>
      <c r="R55" s="44">
        <f t="shared" si="12"/>
      </c>
      <c r="S55" s="44">
        <f t="shared" si="13"/>
      </c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20">
        <v>36617</v>
      </c>
      <c r="B56" s="22">
        <f>VLOOKUP(K56,'[1]TAB. SAL. MÍN.'!$A$415:$F$1073,4,FALSE)</f>
        <v>151</v>
      </c>
      <c r="C56" s="42">
        <f t="shared" si="18"/>
        <v>0</v>
      </c>
      <c r="D56" s="69">
        <f t="shared" si="19"/>
      </c>
      <c r="E56" s="72" t="e">
        <f>VLOOKUP(K56,'[1]TAB. PREVIDENCIÁRIA'!$A$298:$D$2558,4,FALSE)/VLOOKUP($C$5,'[1]TAB. PREVIDENCIÁRIA'!$A$298:$D$2558,4,FALSE)</f>
        <v>#NAME?</v>
      </c>
      <c r="F56" s="73">
        <f t="shared" si="5"/>
      </c>
      <c r="G56" s="74" t="e">
        <f t="shared" si="20"/>
        <v>#NAME?</v>
      </c>
      <c r="H56" s="73">
        <f t="shared" si="7"/>
      </c>
      <c r="I56" s="5">
        <f t="shared" si="8"/>
      </c>
      <c r="K56" s="50">
        <f t="shared" si="21"/>
        <v>36617</v>
      </c>
      <c r="L56" s="44">
        <v>30</v>
      </c>
      <c r="M56" s="65"/>
      <c r="N56" s="66">
        <f t="shared" si="10"/>
        <v>0</v>
      </c>
      <c r="P56" s="67">
        <f t="shared" si="11"/>
      </c>
      <c r="R56" s="44">
        <f t="shared" si="12"/>
      </c>
      <c r="S56" s="44">
        <f t="shared" si="13"/>
      </c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20">
        <v>36647</v>
      </c>
      <c r="B57" s="22">
        <f>VLOOKUP(K57,'[1]TAB. SAL. MÍN.'!$A$415:$F$1073,4,FALSE)</f>
        <v>151</v>
      </c>
      <c r="C57" s="42">
        <f t="shared" si="18"/>
        <v>0</v>
      </c>
      <c r="D57" s="69">
        <f t="shared" si="19"/>
      </c>
      <c r="E57" s="72" t="e">
        <f>VLOOKUP(K57,'[1]TAB. PREVIDENCIÁRIA'!$A$298:$D$2558,4,FALSE)/VLOOKUP($C$5,'[1]TAB. PREVIDENCIÁRIA'!$A$298:$D$2558,4,FALSE)</f>
        <v>#NAME?</v>
      </c>
      <c r="F57" s="73">
        <f t="shared" si="5"/>
      </c>
      <c r="G57" s="74" t="e">
        <f t="shared" si="20"/>
        <v>#NAME?</v>
      </c>
      <c r="H57" s="73">
        <f t="shared" si="7"/>
      </c>
      <c r="I57" s="5">
        <f t="shared" si="8"/>
      </c>
      <c r="K57" s="50">
        <f t="shared" si="21"/>
        <v>36647</v>
      </c>
      <c r="L57" s="44">
        <v>30</v>
      </c>
      <c r="M57" s="65"/>
      <c r="N57" s="66">
        <f t="shared" si="10"/>
        <v>0</v>
      </c>
      <c r="P57" s="67">
        <f t="shared" si="11"/>
      </c>
      <c r="R57" s="44">
        <f t="shared" si="12"/>
      </c>
      <c r="S57" s="44">
        <f t="shared" si="13"/>
      </c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20">
        <v>36678</v>
      </c>
      <c r="B58" s="22">
        <f>VLOOKUP(K58,'[1]TAB. SAL. MÍN.'!$A$415:$F$1073,4,FALSE)</f>
        <v>151</v>
      </c>
      <c r="C58" s="42">
        <f t="shared" si="18"/>
        <v>0</v>
      </c>
      <c r="D58" s="69">
        <f t="shared" si="19"/>
      </c>
      <c r="E58" s="72" t="e">
        <f>VLOOKUP(K58,'[1]TAB. PREVIDENCIÁRIA'!$A$298:$D$2558,4,FALSE)/VLOOKUP($C$5,'[1]TAB. PREVIDENCIÁRIA'!$A$298:$D$2558,4,FALSE)</f>
        <v>#NAME?</v>
      </c>
      <c r="F58" s="73">
        <f t="shared" si="5"/>
      </c>
      <c r="G58" s="74" t="e">
        <f t="shared" si="20"/>
        <v>#NAME?</v>
      </c>
      <c r="H58" s="73">
        <f t="shared" si="7"/>
      </c>
      <c r="I58" s="5">
        <f t="shared" si="8"/>
      </c>
      <c r="K58" s="50">
        <f t="shared" si="21"/>
        <v>36678</v>
      </c>
      <c r="L58" s="44">
        <v>30</v>
      </c>
      <c r="M58" s="65"/>
      <c r="N58" s="66">
        <f t="shared" si="10"/>
        <v>0</v>
      </c>
      <c r="P58" s="67">
        <f t="shared" si="11"/>
      </c>
      <c r="R58" s="44">
        <f t="shared" si="12"/>
      </c>
      <c r="S58" s="44">
        <f t="shared" si="13"/>
      </c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20">
        <v>36708</v>
      </c>
      <c r="B59" s="22">
        <f>VLOOKUP(K59,'[1]TAB. SAL. MÍN.'!$A$415:$F$1073,4,FALSE)</f>
        <v>151</v>
      </c>
      <c r="C59" s="42">
        <f t="shared" si="18"/>
        <v>0</v>
      </c>
      <c r="D59" s="69">
        <f t="shared" si="19"/>
      </c>
      <c r="E59" s="72" t="e">
        <f>VLOOKUP(K59,'[1]TAB. PREVIDENCIÁRIA'!$A$298:$D$2558,4,FALSE)/VLOOKUP($C$5,'[1]TAB. PREVIDENCIÁRIA'!$A$298:$D$2558,4,FALSE)</f>
        <v>#NAME?</v>
      </c>
      <c r="F59" s="73">
        <f aca="true" t="shared" si="22" ref="F59:F90">IF(D59="","",ROUND(D59*E59,2))</f>
      </c>
      <c r="G59" s="74" t="e">
        <f t="shared" si="20"/>
        <v>#NAME?</v>
      </c>
      <c r="H59" s="73">
        <f aca="true" t="shared" si="23" ref="H59:H90">IF(F59="","",ROUND(F59*G59,2))</f>
      </c>
      <c r="I59" s="5">
        <f aca="true" t="shared" si="24" ref="I59:I90">IF(H59="","",F59+H59)</f>
      </c>
      <c r="K59" s="50">
        <f t="shared" si="21"/>
        <v>36708</v>
      </c>
      <c r="L59" s="44">
        <v>30</v>
      </c>
      <c r="M59" s="65"/>
      <c r="N59" s="66">
        <f aca="true" t="shared" si="25" ref="N59:N90">IF(D59="",0,B59)</f>
        <v>0</v>
      </c>
      <c r="P59" s="67">
        <f aca="true" t="shared" si="26" ref="P59:P90">IF(I59="","",1)</f>
      </c>
      <c r="R59" s="44">
        <f aca="true" t="shared" si="27" ref="R59:R90">IF(I59="","",E59)</f>
      </c>
      <c r="S59" s="44">
        <f aca="true" t="shared" si="28" ref="S59:S90">IF(I59="","",G59)</f>
      </c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20">
        <v>36739</v>
      </c>
      <c r="B60" s="22">
        <f>VLOOKUP(K60,'[1]TAB. SAL. MÍN.'!$A$415:$F$1073,4,FALSE)</f>
        <v>151</v>
      </c>
      <c r="C60" s="42">
        <f t="shared" si="18"/>
        <v>0</v>
      </c>
      <c r="D60" s="69">
        <f t="shared" si="19"/>
      </c>
      <c r="E60" s="72" t="e">
        <f>VLOOKUP(K60,'[1]TAB. PREVIDENCIÁRIA'!$A$298:$D$2558,4,FALSE)/VLOOKUP($C$5,'[1]TAB. PREVIDENCIÁRIA'!$A$298:$D$2558,4,FALSE)</f>
        <v>#NAME?</v>
      </c>
      <c r="F60" s="73">
        <f t="shared" si="22"/>
      </c>
      <c r="G60" s="74" t="e">
        <f t="shared" si="20"/>
        <v>#NAME?</v>
      </c>
      <c r="H60" s="73">
        <f t="shared" si="23"/>
      </c>
      <c r="I60" s="5">
        <f t="shared" si="24"/>
      </c>
      <c r="K60" s="50">
        <f t="shared" si="21"/>
        <v>36739</v>
      </c>
      <c r="L60" s="44">
        <v>30</v>
      </c>
      <c r="M60" s="65"/>
      <c r="N60" s="66">
        <f t="shared" si="25"/>
        <v>0</v>
      </c>
      <c r="P60" s="67">
        <f t="shared" si="26"/>
      </c>
      <c r="R60" s="44">
        <f t="shared" si="27"/>
      </c>
      <c r="S60" s="44">
        <f t="shared" si="28"/>
      </c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20">
        <v>36770</v>
      </c>
      <c r="B61" s="22">
        <f>VLOOKUP(K61,'[1]TAB. SAL. MÍN.'!$A$415:$F$1073,4,FALSE)</f>
        <v>151</v>
      </c>
      <c r="C61" s="42">
        <f t="shared" si="18"/>
        <v>0</v>
      </c>
      <c r="D61" s="69">
        <f t="shared" si="19"/>
      </c>
      <c r="E61" s="72" t="e">
        <f>VLOOKUP(K61,'[1]TAB. PREVIDENCIÁRIA'!$A$298:$D$2558,4,FALSE)/VLOOKUP($C$5,'[1]TAB. PREVIDENCIÁRIA'!$A$298:$D$2558,4,FALSE)</f>
        <v>#NAME?</v>
      </c>
      <c r="F61" s="73">
        <f t="shared" si="22"/>
      </c>
      <c r="G61" s="74" t="e">
        <f t="shared" si="20"/>
        <v>#NAME?</v>
      </c>
      <c r="H61" s="73">
        <f t="shared" si="23"/>
      </c>
      <c r="I61" s="5">
        <f t="shared" si="24"/>
      </c>
      <c r="K61" s="50">
        <f t="shared" si="21"/>
        <v>36770</v>
      </c>
      <c r="L61" s="44">
        <v>30</v>
      </c>
      <c r="M61" s="65"/>
      <c r="N61" s="66">
        <f t="shared" si="25"/>
        <v>0</v>
      </c>
      <c r="P61" s="67">
        <f t="shared" si="26"/>
      </c>
      <c r="R61" s="44">
        <f t="shared" si="27"/>
      </c>
      <c r="S61" s="44">
        <f t="shared" si="28"/>
      </c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20">
        <v>36800</v>
      </c>
      <c r="B62" s="22">
        <f>VLOOKUP(K62,'[1]TAB. SAL. MÍN.'!$A$415:$F$1073,4,FALSE)</f>
        <v>151</v>
      </c>
      <c r="C62" s="42">
        <f t="shared" si="18"/>
        <v>0</v>
      </c>
      <c r="D62" s="69">
        <f t="shared" si="19"/>
      </c>
      <c r="E62" s="72" t="e">
        <f>VLOOKUP(K62,'[1]TAB. PREVIDENCIÁRIA'!$A$298:$D$2558,4,FALSE)/VLOOKUP($C$5,'[1]TAB. PREVIDENCIÁRIA'!$A$298:$D$2558,4,FALSE)</f>
        <v>#NAME?</v>
      </c>
      <c r="F62" s="73">
        <f t="shared" si="22"/>
      </c>
      <c r="G62" s="74" t="e">
        <f t="shared" si="20"/>
        <v>#NAME?</v>
      </c>
      <c r="H62" s="73">
        <f t="shared" si="23"/>
      </c>
      <c r="I62" s="5">
        <f t="shared" si="24"/>
      </c>
      <c r="K62" s="50">
        <f t="shared" si="21"/>
        <v>36800</v>
      </c>
      <c r="L62" s="44">
        <v>30</v>
      </c>
      <c r="M62" s="65"/>
      <c r="N62" s="66">
        <f t="shared" si="25"/>
        <v>0</v>
      </c>
      <c r="P62" s="67">
        <f t="shared" si="26"/>
      </c>
      <c r="R62" s="44">
        <f t="shared" si="27"/>
      </c>
      <c r="S62" s="44">
        <f t="shared" si="28"/>
      </c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20">
        <v>36831</v>
      </c>
      <c r="B63" s="22">
        <f>VLOOKUP(K63,'[1]TAB. SAL. MÍN.'!$A$415:$F$1073,4,FALSE)</f>
        <v>151</v>
      </c>
      <c r="C63" s="42">
        <f t="shared" si="18"/>
        <v>0</v>
      </c>
      <c r="D63" s="69">
        <f t="shared" si="19"/>
      </c>
      <c r="E63" s="72" t="e">
        <f>VLOOKUP(K63,'[1]TAB. PREVIDENCIÁRIA'!$A$298:$D$2558,4,FALSE)/VLOOKUP($C$5,'[1]TAB. PREVIDENCIÁRIA'!$A$298:$D$2558,4,FALSE)</f>
        <v>#NAME?</v>
      </c>
      <c r="F63" s="73">
        <f t="shared" si="22"/>
      </c>
      <c r="G63" s="74" t="e">
        <f t="shared" si="20"/>
        <v>#NAME?</v>
      </c>
      <c r="H63" s="73">
        <f t="shared" si="23"/>
      </c>
      <c r="I63" s="5">
        <f t="shared" si="24"/>
      </c>
      <c r="K63" s="50">
        <f t="shared" si="21"/>
        <v>36831</v>
      </c>
      <c r="L63" s="44">
        <v>30</v>
      </c>
      <c r="M63" s="65"/>
      <c r="N63" s="66">
        <f t="shared" si="25"/>
        <v>0</v>
      </c>
      <c r="P63" s="67">
        <f t="shared" si="26"/>
      </c>
      <c r="R63" s="44">
        <f t="shared" si="27"/>
      </c>
      <c r="S63" s="44">
        <f t="shared" si="28"/>
      </c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20">
        <v>36861</v>
      </c>
      <c r="B64" s="22">
        <f>VLOOKUP(K64,'[1]TAB. SAL. MÍN.'!$A$415:$F$1073,4,FALSE)</f>
        <v>151</v>
      </c>
      <c r="C64" s="42">
        <f t="shared" si="18"/>
        <v>0</v>
      </c>
      <c r="D64" s="69">
        <f t="shared" si="19"/>
      </c>
      <c r="E64" s="72" t="e">
        <f>VLOOKUP(K64,'[1]TAB. PREVIDENCIÁRIA'!$A$298:$D$2558,4,FALSE)/VLOOKUP($C$5,'[1]TAB. PREVIDENCIÁRIA'!$A$298:$D$2558,4,FALSE)</f>
        <v>#NAME?</v>
      </c>
      <c r="F64" s="73">
        <f t="shared" si="22"/>
      </c>
      <c r="G64" s="74" t="e">
        <f t="shared" si="20"/>
        <v>#NAME?</v>
      </c>
      <c r="H64" s="73">
        <f t="shared" si="23"/>
      </c>
      <c r="I64" s="5">
        <f t="shared" si="24"/>
      </c>
      <c r="K64" s="50">
        <f t="shared" si="21"/>
        <v>36861</v>
      </c>
      <c r="L64" s="44">
        <v>30</v>
      </c>
      <c r="M64" s="65"/>
      <c r="N64" s="66">
        <f t="shared" si="25"/>
        <v>0</v>
      </c>
      <c r="P64" s="67">
        <f t="shared" si="26"/>
      </c>
      <c r="R64" s="44">
        <f t="shared" si="27"/>
      </c>
      <c r="S64" s="44">
        <f t="shared" si="28"/>
      </c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1" t="s">
        <v>29</v>
      </c>
      <c r="B65" s="22">
        <f>LARGE(N53:N64,1)</f>
        <v>0</v>
      </c>
      <c r="C65" s="42">
        <f>M65</f>
        <v>0</v>
      </c>
      <c r="D65" s="69">
        <f>IF(B65=0,"",ROUND(B65*C65/12,2))</f>
      </c>
      <c r="E65" s="72" t="e">
        <f>IF(SUM(C53:C64)=0,E64,SMALL(R53:R64,1))</f>
        <v>#NAME?</v>
      </c>
      <c r="F65" s="73">
        <f t="shared" si="22"/>
      </c>
      <c r="G65" s="74" t="e">
        <f>IF(SUM(C53:C64)=0,G64,SMALL(S53:S64,1))</f>
        <v>#NAME?</v>
      </c>
      <c r="H65" s="73">
        <f t="shared" si="23"/>
      </c>
      <c r="I65" s="5">
        <f t="shared" si="24"/>
      </c>
      <c r="K65" s="50">
        <f>K64</f>
        <v>36861</v>
      </c>
      <c r="L65" s="44">
        <f>YEAR(K65)</f>
        <v>2000</v>
      </c>
      <c r="M65" s="68">
        <f>IF(L65=$M$11,$N$11,IF(L65=$M$12,$N$12,0))</f>
        <v>0</v>
      </c>
      <c r="N65" s="66">
        <f t="shared" si="25"/>
        <v>0</v>
      </c>
      <c r="P65" s="67">
        <f t="shared" si="26"/>
      </c>
      <c r="R65" s="44">
        <f t="shared" si="27"/>
      </c>
      <c r="S65" s="44">
        <f t="shared" si="28"/>
      </c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20">
        <v>36892</v>
      </c>
      <c r="B66" s="22">
        <f>VLOOKUP(K66,'[1]TAB. SAL. MÍN.'!$A$415:$F$1073,4,FALSE)</f>
        <v>151</v>
      </c>
      <c r="C66" s="42">
        <f aca="true" t="shared" si="29" ref="C66:C77">IF(AND(K66&gt;=$M$6,K66&lt;=$M$4),HLOOKUP(A66,$M$6:$Q$10,4,FALSE),0)</f>
        <v>0</v>
      </c>
      <c r="D66" s="69">
        <f aca="true" t="shared" si="30" ref="D66:D77">IF(C66=0,"",ROUND(B66*C66/L66,2))</f>
      </c>
      <c r="E66" s="72" t="e">
        <f>VLOOKUP(K66,'[1]TAB. PREVIDENCIÁRIA'!$A$298:$D$2558,4,FALSE)/VLOOKUP($C$5,'[1]TAB. PREVIDENCIÁRIA'!$A$298:$D$2558,4,FALSE)</f>
        <v>#NAME?</v>
      </c>
      <c r="F66" s="73">
        <f t="shared" si="22"/>
      </c>
      <c r="G66" s="74" t="e">
        <f aca="true" t="shared" si="31" ref="G66:G77">IF(K66&lt;$C$3,DAYS360($C$3,$C$5)/30*$C$4,DAYS360(K66,$C$5)/30*$C$4)</f>
        <v>#NAME?</v>
      </c>
      <c r="H66" s="73">
        <f t="shared" si="23"/>
      </c>
      <c r="I66" s="5">
        <f t="shared" si="24"/>
      </c>
      <c r="K66" s="50">
        <f aca="true" t="shared" si="32" ref="K66:K77">A66</f>
        <v>36892</v>
      </c>
      <c r="L66" s="44">
        <v>30</v>
      </c>
      <c r="M66" s="65"/>
      <c r="N66" s="66">
        <f t="shared" si="25"/>
        <v>0</v>
      </c>
      <c r="P66" s="67">
        <f t="shared" si="26"/>
      </c>
      <c r="R66" s="44">
        <f t="shared" si="27"/>
      </c>
      <c r="S66" s="44">
        <f t="shared" si="28"/>
      </c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20">
        <v>36923</v>
      </c>
      <c r="B67" s="22">
        <f>VLOOKUP(K67,'[1]TAB. SAL. MÍN.'!$A$415:$F$1073,4,FALSE)</f>
        <v>151</v>
      </c>
      <c r="C67" s="42">
        <f t="shared" si="29"/>
        <v>0</v>
      </c>
      <c r="D67" s="69">
        <f t="shared" si="30"/>
      </c>
      <c r="E67" s="72" t="e">
        <f>VLOOKUP(K67,'[1]TAB. PREVIDENCIÁRIA'!$A$298:$D$2558,4,FALSE)/VLOOKUP($C$5,'[1]TAB. PREVIDENCIÁRIA'!$A$298:$D$2558,4,FALSE)</f>
        <v>#NAME?</v>
      </c>
      <c r="F67" s="73">
        <f t="shared" si="22"/>
      </c>
      <c r="G67" s="74" t="e">
        <f t="shared" si="31"/>
        <v>#NAME?</v>
      </c>
      <c r="H67" s="73">
        <f t="shared" si="23"/>
      </c>
      <c r="I67" s="5">
        <f t="shared" si="24"/>
      </c>
      <c r="K67" s="50">
        <f t="shared" si="32"/>
        <v>36923</v>
      </c>
      <c r="L67" s="44">
        <v>30</v>
      </c>
      <c r="M67" s="65"/>
      <c r="N67" s="66">
        <f t="shared" si="25"/>
        <v>0</v>
      </c>
      <c r="P67" s="67">
        <f t="shared" si="26"/>
      </c>
      <c r="R67" s="44">
        <f t="shared" si="27"/>
      </c>
      <c r="S67" s="44">
        <f t="shared" si="28"/>
      </c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20">
        <v>36951</v>
      </c>
      <c r="B68" s="22">
        <f>VLOOKUP(K68,'[1]TAB. SAL. MÍN.'!$A$415:$F$1073,4,FALSE)</f>
        <v>151</v>
      </c>
      <c r="C68" s="42">
        <f t="shared" si="29"/>
        <v>0</v>
      </c>
      <c r="D68" s="69">
        <f t="shared" si="30"/>
      </c>
      <c r="E68" s="72" t="e">
        <f>VLOOKUP(K68,'[1]TAB. PREVIDENCIÁRIA'!$A$298:$D$2558,4,FALSE)/VLOOKUP($C$5,'[1]TAB. PREVIDENCIÁRIA'!$A$298:$D$2558,4,FALSE)</f>
        <v>#NAME?</v>
      </c>
      <c r="F68" s="73">
        <f t="shared" si="22"/>
      </c>
      <c r="G68" s="74" t="e">
        <f t="shared" si="31"/>
        <v>#NAME?</v>
      </c>
      <c r="H68" s="73">
        <f t="shared" si="23"/>
      </c>
      <c r="I68" s="5">
        <f t="shared" si="24"/>
      </c>
      <c r="K68" s="50">
        <f t="shared" si="32"/>
        <v>36951</v>
      </c>
      <c r="L68" s="44">
        <v>30</v>
      </c>
      <c r="M68" s="65"/>
      <c r="N68" s="66">
        <f t="shared" si="25"/>
        <v>0</v>
      </c>
      <c r="P68" s="67">
        <f t="shared" si="26"/>
      </c>
      <c r="R68" s="44">
        <f t="shared" si="27"/>
      </c>
      <c r="S68" s="44">
        <f t="shared" si="28"/>
      </c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20">
        <v>36982</v>
      </c>
      <c r="B69" s="22">
        <f>VLOOKUP(K69,'[1]TAB. SAL. MÍN.'!$A$415:$F$1073,4,FALSE)</f>
        <v>180</v>
      </c>
      <c r="C69" s="42">
        <f t="shared" si="29"/>
        <v>0</v>
      </c>
      <c r="D69" s="69">
        <f t="shared" si="30"/>
      </c>
      <c r="E69" s="72" t="e">
        <f>VLOOKUP(K69,'[1]TAB. PREVIDENCIÁRIA'!$A$298:$D$2558,4,FALSE)/VLOOKUP($C$5,'[1]TAB. PREVIDENCIÁRIA'!$A$298:$D$2558,4,FALSE)</f>
        <v>#NAME?</v>
      </c>
      <c r="F69" s="73">
        <f t="shared" si="22"/>
      </c>
      <c r="G69" s="74" t="e">
        <f t="shared" si="31"/>
        <v>#NAME?</v>
      </c>
      <c r="H69" s="73">
        <f t="shared" si="23"/>
      </c>
      <c r="I69" s="5">
        <f t="shared" si="24"/>
      </c>
      <c r="K69" s="50">
        <f t="shared" si="32"/>
        <v>36982</v>
      </c>
      <c r="L69" s="44">
        <v>30</v>
      </c>
      <c r="M69" s="65"/>
      <c r="N69" s="66">
        <f t="shared" si="25"/>
        <v>0</v>
      </c>
      <c r="P69" s="67">
        <f t="shared" si="26"/>
      </c>
      <c r="R69" s="44">
        <f t="shared" si="27"/>
      </c>
      <c r="S69" s="44">
        <f t="shared" si="28"/>
      </c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20">
        <v>37012</v>
      </c>
      <c r="B70" s="22">
        <f>VLOOKUP(K70,'[1]TAB. SAL. MÍN.'!$A$415:$F$1073,4,FALSE)</f>
        <v>180</v>
      </c>
      <c r="C70" s="42">
        <f t="shared" si="29"/>
        <v>0</v>
      </c>
      <c r="D70" s="69">
        <f t="shared" si="30"/>
      </c>
      <c r="E70" s="72" t="e">
        <f>VLOOKUP(K70,'[1]TAB. PREVIDENCIÁRIA'!$A$298:$D$2558,4,FALSE)/VLOOKUP($C$5,'[1]TAB. PREVIDENCIÁRIA'!$A$298:$D$2558,4,FALSE)</f>
        <v>#NAME?</v>
      </c>
      <c r="F70" s="73">
        <f t="shared" si="22"/>
      </c>
      <c r="G70" s="74" t="e">
        <f t="shared" si="31"/>
        <v>#NAME?</v>
      </c>
      <c r="H70" s="73">
        <f t="shared" si="23"/>
      </c>
      <c r="I70" s="5">
        <f t="shared" si="24"/>
      </c>
      <c r="K70" s="50">
        <f t="shared" si="32"/>
        <v>37012</v>
      </c>
      <c r="L70" s="44">
        <v>30</v>
      </c>
      <c r="M70" s="65"/>
      <c r="N70" s="66">
        <f t="shared" si="25"/>
        <v>0</v>
      </c>
      <c r="P70" s="67">
        <f t="shared" si="26"/>
      </c>
      <c r="R70" s="44">
        <f t="shared" si="27"/>
      </c>
      <c r="S70" s="44">
        <f t="shared" si="28"/>
      </c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20">
        <v>37043</v>
      </c>
      <c r="B71" s="22">
        <f>VLOOKUP(K71,'[1]TAB. SAL. MÍN.'!$A$415:$F$1073,4,FALSE)</f>
        <v>180</v>
      </c>
      <c r="C71" s="42">
        <f t="shared" si="29"/>
        <v>0</v>
      </c>
      <c r="D71" s="69">
        <f t="shared" si="30"/>
      </c>
      <c r="E71" s="72" t="e">
        <f>VLOOKUP(K71,'[1]TAB. PREVIDENCIÁRIA'!$A$298:$D$2558,4,FALSE)/VLOOKUP($C$5,'[1]TAB. PREVIDENCIÁRIA'!$A$298:$D$2558,4,FALSE)</f>
        <v>#NAME?</v>
      </c>
      <c r="F71" s="73">
        <f t="shared" si="22"/>
      </c>
      <c r="G71" s="74" t="e">
        <f t="shared" si="31"/>
        <v>#NAME?</v>
      </c>
      <c r="H71" s="73">
        <f t="shared" si="23"/>
      </c>
      <c r="I71" s="5">
        <f t="shared" si="24"/>
      </c>
      <c r="K71" s="50">
        <f t="shared" si="32"/>
        <v>37043</v>
      </c>
      <c r="L71" s="44">
        <v>30</v>
      </c>
      <c r="M71" s="65"/>
      <c r="N71" s="66">
        <f t="shared" si="25"/>
        <v>0</v>
      </c>
      <c r="P71" s="67">
        <f t="shared" si="26"/>
      </c>
      <c r="R71" s="44">
        <f t="shared" si="27"/>
      </c>
      <c r="S71" s="44">
        <f t="shared" si="28"/>
      </c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20">
        <v>37073</v>
      </c>
      <c r="B72" s="22">
        <f>VLOOKUP(K72,'[1]TAB. SAL. MÍN.'!$A$415:$F$1073,4,FALSE)</f>
        <v>180</v>
      </c>
      <c r="C72" s="42">
        <f t="shared" si="29"/>
        <v>0</v>
      </c>
      <c r="D72" s="69">
        <f t="shared" si="30"/>
      </c>
      <c r="E72" s="72" t="e">
        <f>VLOOKUP(K72,'[1]TAB. PREVIDENCIÁRIA'!$A$298:$D$2558,4,FALSE)/VLOOKUP($C$5,'[1]TAB. PREVIDENCIÁRIA'!$A$298:$D$2558,4,FALSE)</f>
        <v>#NAME?</v>
      </c>
      <c r="F72" s="73">
        <f t="shared" si="22"/>
      </c>
      <c r="G72" s="74" t="e">
        <f t="shared" si="31"/>
        <v>#NAME?</v>
      </c>
      <c r="H72" s="73">
        <f t="shared" si="23"/>
      </c>
      <c r="I72" s="5">
        <f t="shared" si="24"/>
      </c>
      <c r="K72" s="50">
        <f t="shared" si="32"/>
        <v>37073</v>
      </c>
      <c r="L72" s="44">
        <v>30</v>
      </c>
      <c r="M72" s="65"/>
      <c r="N72" s="66">
        <f t="shared" si="25"/>
        <v>0</v>
      </c>
      <c r="P72" s="67">
        <f t="shared" si="26"/>
      </c>
      <c r="R72" s="44">
        <f t="shared" si="27"/>
      </c>
      <c r="S72" s="44">
        <f t="shared" si="28"/>
      </c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20">
        <v>37104</v>
      </c>
      <c r="B73" s="22">
        <f>VLOOKUP(K73,'[1]TAB. SAL. MÍN.'!$A$415:$F$1073,4,FALSE)</f>
        <v>180</v>
      </c>
      <c r="C73" s="42">
        <f t="shared" si="29"/>
        <v>0</v>
      </c>
      <c r="D73" s="69">
        <f t="shared" si="30"/>
      </c>
      <c r="E73" s="72" t="e">
        <f>VLOOKUP(K73,'[1]TAB. PREVIDENCIÁRIA'!$A$298:$D$2558,4,FALSE)/VLOOKUP($C$5,'[1]TAB. PREVIDENCIÁRIA'!$A$298:$D$2558,4,FALSE)</f>
        <v>#NAME?</v>
      </c>
      <c r="F73" s="73">
        <f t="shared" si="22"/>
      </c>
      <c r="G73" s="74" t="e">
        <f t="shared" si="31"/>
        <v>#NAME?</v>
      </c>
      <c r="H73" s="73">
        <f t="shared" si="23"/>
      </c>
      <c r="I73" s="5">
        <f t="shared" si="24"/>
      </c>
      <c r="K73" s="50">
        <f t="shared" si="32"/>
        <v>37104</v>
      </c>
      <c r="L73" s="44">
        <v>30</v>
      </c>
      <c r="M73" s="65"/>
      <c r="N73" s="66">
        <f t="shared" si="25"/>
        <v>0</v>
      </c>
      <c r="P73" s="67">
        <f t="shared" si="26"/>
      </c>
      <c r="R73" s="44">
        <f t="shared" si="27"/>
      </c>
      <c r="S73" s="44">
        <f t="shared" si="28"/>
      </c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20">
        <v>37135</v>
      </c>
      <c r="B74" s="22">
        <f>VLOOKUP(K74,'[1]TAB. SAL. MÍN.'!$A$415:$F$1073,4,FALSE)</f>
        <v>180</v>
      </c>
      <c r="C74" s="42">
        <f t="shared" si="29"/>
        <v>0</v>
      </c>
      <c r="D74" s="69">
        <f t="shared" si="30"/>
      </c>
      <c r="E74" s="72" t="e">
        <f>VLOOKUP(K74,'[1]TAB. PREVIDENCIÁRIA'!$A$298:$D$2558,4,FALSE)/VLOOKUP($C$5,'[1]TAB. PREVIDENCIÁRIA'!$A$298:$D$2558,4,FALSE)</f>
        <v>#NAME?</v>
      </c>
      <c r="F74" s="73">
        <f t="shared" si="22"/>
      </c>
      <c r="G74" s="74" t="e">
        <f t="shared" si="31"/>
        <v>#NAME?</v>
      </c>
      <c r="H74" s="73">
        <f t="shared" si="23"/>
      </c>
      <c r="I74" s="5">
        <f t="shared" si="24"/>
      </c>
      <c r="K74" s="50">
        <f t="shared" si="32"/>
        <v>37135</v>
      </c>
      <c r="L74" s="44">
        <v>30</v>
      </c>
      <c r="M74" s="65"/>
      <c r="N74" s="66">
        <f t="shared" si="25"/>
        <v>0</v>
      </c>
      <c r="P74" s="67">
        <f t="shared" si="26"/>
      </c>
      <c r="R74" s="44">
        <f t="shared" si="27"/>
      </c>
      <c r="S74" s="44">
        <f t="shared" si="28"/>
      </c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20">
        <v>37165</v>
      </c>
      <c r="B75" s="22">
        <f>VLOOKUP(K75,'[1]TAB. SAL. MÍN.'!$A$415:$F$1073,4,FALSE)</f>
        <v>180</v>
      </c>
      <c r="C75" s="42">
        <f t="shared" si="29"/>
        <v>0</v>
      </c>
      <c r="D75" s="69">
        <f t="shared" si="30"/>
      </c>
      <c r="E75" s="72" t="e">
        <f>VLOOKUP(K75,'[1]TAB. PREVIDENCIÁRIA'!$A$298:$D$2558,4,FALSE)/VLOOKUP($C$5,'[1]TAB. PREVIDENCIÁRIA'!$A$298:$D$2558,4,FALSE)</f>
        <v>#NAME?</v>
      </c>
      <c r="F75" s="73">
        <f t="shared" si="22"/>
      </c>
      <c r="G75" s="74" t="e">
        <f t="shared" si="31"/>
        <v>#NAME?</v>
      </c>
      <c r="H75" s="73">
        <f t="shared" si="23"/>
      </c>
      <c r="I75" s="5">
        <f t="shared" si="24"/>
      </c>
      <c r="K75" s="50">
        <f t="shared" si="32"/>
        <v>37165</v>
      </c>
      <c r="L75" s="44">
        <v>30</v>
      </c>
      <c r="M75" s="65"/>
      <c r="N75" s="66">
        <f t="shared" si="25"/>
        <v>0</v>
      </c>
      <c r="P75" s="67">
        <f t="shared" si="26"/>
      </c>
      <c r="R75" s="44">
        <f t="shared" si="27"/>
      </c>
      <c r="S75" s="44">
        <f t="shared" si="28"/>
      </c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20">
        <v>37196</v>
      </c>
      <c r="B76" s="22">
        <f>VLOOKUP(K76,'[1]TAB. SAL. MÍN.'!$A$415:$F$1073,4,FALSE)</f>
        <v>180</v>
      </c>
      <c r="C76" s="42">
        <f t="shared" si="29"/>
        <v>0</v>
      </c>
      <c r="D76" s="69">
        <f t="shared" si="30"/>
      </c>
      <c r="E76" s="72" t="e">
        <f>VLOOKUP(K76,'[1]TAB. PREVIDENCIÁRIA'!$A$298:$D$2558,4,FALSE)/VLOOKUP($C$5,'[1]TAB. PREVIDENCIÁRIA'!$A$298:$D$2558,4,FALSE)</f>
        <v>#NAME?</v>
      </c>
      <c r="F76" s="73">
        <f t="shared" si="22"/>
      </c>
      <c r="G76" s="74" t="e">
        <f t="shared" si="31"/>
        <v>#NAME?</v>
      </c>
      <c r="H76" s="73">
        <f t="shared" si="23"/>
      </c>
      <c r="I76" s="5">
        <f t="shared" si="24"/>
      </c>
      <c r="K76" s="50">
        <f t="shared" si="32"/>
        <v>37196</v>
      </c>
      <c r="L76" s="44">
        <v>30</v>
      </c>
      <c r="M76" s="65"/>
      <c r="N76" s="66">
        <f t="shared" si="25"/>
        <v>0</v>
      </c>
      <c r="P76" s="67">
        <f t="shared" si="26"/>
      </c>
      <c r="R76" s="44">
        <f t="shared" si="27"/>
      </c>
      <c r="S76" s="44">
        <f t="shared" si="28"/>
      </c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20">
        <v>37226</v>
      </c>
      <c r="B77" s="22">
        <f>VLOOKUP(K77,'[1]TAB. SAL. MÍN.'!$A$415:$F$1073,4,FALSE)</f>
        <v>180</v>
      </c>
      <c r="C77" s="42">
        <f t="shared" si="29"/>
        <v>0</v>
      </c>
      <c r="D77" s="69">
        <f t="shared" si="30"/>
      </c>
      <c r="E77" s="72" t="e">
        <f>VLOOKUP(K77,'[1]TAB. PREVIDENCIÁRIA'!$A$298:$D$2558,4,FALSE)/VLOOKUP($C$5,'[1]TAB. PREVIDENCIÁRIA'!$A$298:$D$2558,4,FALSE)</f>
        <v>#NAME?</v>
      </c>
      <c r="F77" s="73">
        <f t="shared" si="22"/>
      </c>
      <c r="G77" s="74" t="e">
        <f t="shared" si="31"/>
        <v>#NAME?</v>
      </c>
      <c r="H77" s="73">
        <f t="shared" si="23"/>
      </c>
      <c r="I77" s="5">
        <f t="shared" si="24"/>
      </c>
      <c r="K77" s="50">
        <f t="shared" si="32"/>
        <v>37226</v>
      </c>
      <c r="L77" s="44">
        <v>30</v>
      </c>
      <c r="M77" s="65"/>
      <c r="N77" s="66">
        <f t="shared" si="25"/>
        <v>0</v>
      </c>
      <c r="P77" s="67">
        <f t="shared" si="26"/>
      </c>
      <c r="R77" s="44">
        <f t="shared" si="27"/>
      </c>
      <c r="S77" s="44">
        <f t="shared" si="28"/>
      </c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1" t="s">
        <v>30</v>
      </c>
      <c r="B78" s="22">
        <f>LARGE(N66:N77,1)</f>
        <v>0</v>
      </c>
      <c r="C78" s="42">
        <f>M78</f>
        <v>0</v>
      </c>
      <c r="D78" s="69">
        <f>IF(B78=0,"",ROUND(B78*C78/12,2))</f>
      </c>
      <c r="E78" s="72" t="e">
        <f>IF(SUM(C66:C77)=0,E77,SMALL(R66:R77,1))</f>
        <v>#NAME?</v>
      </c>
      <c r="F78" s="73">
        <f t="shared" si="22"/>
      </c>
      <c r="G78" s="74" t="e">
        <f>IF(SUM(C66:C77)=0,G77,SMALL(S66:S77,1))</f>
        <v>#NAME?</v>
      </c>
      <c r="H78" s="73">
        <f t="shared" si="23"/>
      </c>
      <c r="I78" s="5">
        <f t="shared" si="24"/>
      </c>
      <c r="K78" s="50">
        <f>K77</f>
        <v>37226</v>
      </c>
      <c r="L78" s="44">
        <f>YEAR(K78)</f>
        <v>2001</v>
      </c>
      <c r="M78" s="68">
        <f>IF(L78=$M$11,$N$11,IF(L78=$M$12,$N$12,0))</f>
        <v>0</v>
      </c>
      <c r="N78" s="66">
        <f t="shared" si="25"/>
        <v>0</v>
      </c>
      <c r="P78" s="67">
        <f t="shared" si="26"/>
      </c>
      <c r="R78" s="44">
        <f t="shared" si="27"/>
      </c>
      <c r="S78" s="44">
        <f t="shared" si="28"/>
      </c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20">
        <v>37257</v>
      </c>
      <c r="B79" s="22">
        <f>VLOOKUP(K79,'[1]TAB. SAL. MÍN.'!$A$415:$F$1073,4,FALSE)</f>
        <v>180</v>
      </c>
      <c r="C79" s="42">
        <f aca="true" t="shared" si="33" ref="C79:C90">IF(AND(K79&gt;=$M$6,K79&lt;=$M$4),HLOOKUP(A79,$M$6:$Q$10,4,FALSE),0)</f>
        <v>0</v>
      </c>
      <c r="D79" s="69">
        <f aca="true" t="shared" si="34" ref="D79:D90">IF(C79=0,"",ROUND(B79*C79/L79,2))</f>
      </c>
      <c r="E79" s="72" t="e">
        <f>VLOOKUP(K79,'[1]TAB. PREVIDENCIÁRIA'!$A$298:$D$2558,4,FALSE)/VLOOKUP($C$5,'[1]TAB. PREVIDENCIÁRIA'!$A$298:$D$2558,4,FALSE)</f>
        <v>#NAME?</v>
      </c>
      <c r="F79" s="73">
        <f t="shared" si="22"/>
      </c>
      <c r="G79" s="74" t="e">
        <f aca="true" t="shared" si="35" ref="G79:G90">IF(K79&lt;$C$3,DAYS360($C$3,$C$5)/30*$C$4,DAYS360(K79,$C$5)/30*$C$4)</f>
        <v>#NAME?</v>
      </c>
      <c r="H79" s="73">
        <f t="shared" si="23"/>
      </c>
      <c r="I79" s="5">
        <f t="shared" si="24"/>
      </c>
      <c r="K79" s="50">
        <f aca="true" t="shared" si="36" ref="K79:K90">A79</f>
        <v>37257</v>
      </c>
      <c r="L79" s="44">
        <v>30</v>
      </c>
      <c r="M79" s="65"/>
      <c r="N79" s="66">
        <f t="shared" si="25"/>
        <v>0</v>
      </c>
      <c r="P79" s="67">
        <f t="shared" si="26"/>
      </c>
      <c r="R79" s="44">
        <f t="shared" si="27"/>
      </c>
      <c r="S79" s="44">
        <f t="shared" si="28"/>
      </c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20">
        <v>37288</v>
      </c>
      <c r="B80" s="22">
        <f>VLOOKUP(K80,'[1]TAB. SAL. MÍN.'!$A$415:$F$1073,4,FALSE)</f>
        <v>180</v>
      </c>
      <c r="C80" s="42">
        <f t="shared" si="33"/>
        <v>0</v>
      </c>
      <c r="D80" s="69">
        <f t="shared" si="34"/>
      </c>
      <c r="E80" s="72" t="e">
        <f>VLOOKUP(K80,'[1]TAB. PREVIDENCIÁRIA'!$A$298:$D$2558,4,FALSE)/VLOOKUP($C$5,'[1]TAB. PREVIDENCIÁRIA'!$A$298:$D$2558,4,FALSE)</f>
        <v>#NAME?</v>
      </c>
      <c r="F80" s="73">
        <f t="shared" si="22"/>
      </c>
      <c r="G80" s="74" t="e">
        <f t="shared" si="35"/>
        <v>#NAME?</v>
      </c>
      <c r="H80" s="73">
        <f t="shared" si="23"/>
      </c>
      <c r="I80" s="5">
        <f t="shared" si="24"/>
      </c>
      <c r="K80" s="50">
        <f t="shared" si="36"/>
        <v>37288</v>
      </c>
      <c r="L80" s="44">
        <v>30</v>
      </c>
      <c r="M80" s="65"/>
      <c r="N80" s="66">
        <f t="shared" si="25"/>
        <v>0</v>
      </c>
      <c r="P80" s="67">
        <f t="shared" si="26"/>
      </c>
      <c r="R80" s="44">
        <f t="shared" si="27"/>
      </c>
      <c r="S80" s="44">
        <f t="shared" si="28"/>
      </c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20">
        <v>37316</v>
      </c>
      <c r="B81" s="22">
        <f>VLOOKUP(K81,'[1]TAB. SAL. MÍN.'!$A$415:$F$1073,4,FALSE)</f>
        <v>180</v>
      </c>
      <c r="C81" s="42">
        <f t="shared" si="33"/>
        <v>0</v>
      </c>
      <c r="D81" s="69">
        <f t="shared" si="34"/>
      </c>
      <c r="E81" s="72" t="e">
        <f>VLOOKUP(K81,'[1]TAB. PREVIDENCIÁRIA'!$A$298:$D$2558,4,FALSE)/VLOOKUP($C$5,'[1]TAB. PREVIDENCIÁRIA'!$A$298:$D$2558,4,FALSE)</f>
        <v>#NAME?</v>
      </c>
      <c r="F81" s="73">
        <f t="shared" si="22"/>
      </c>
      <c r="G81" s="74" t="e">
        <f t="shared" si="35"/>
        <v>#NAME?</v>
      </c>
      <c r="H81" s="73">
        <f t="shared" si="23"/>
      </c>
      <c r="I81" s="5">
        <f t="shared" si="24"/>
      </c>
      <c r="K81" s="50">
        <f t="shared" si="36"/>
        <v>37316</v>
      </c>
      <c r="L81" s="44">
        <v>30</v>
      </c>
      <c r="M81" s="65"/>
      <c r="N81" s="66">
        <f t="shared" si="25"/>
        <v>0</v>
      </c>
      <c r="P81" s="67">
        <f t="shared" si="26"/>
      </c>
      <c r="R81" s="44">
        <f t="shared" si="27"/>
      </c>
      <c r="S81" s="44">
        <f t="shared" si="28"/>
      </c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20">
        <v>37347</v>
      </c>
      <c r="B82" s="22">
        <f>VLOOKUP(K82,'[1]TAB. SAL. MÍN.'!$A$415:$F$1073,4,FALSE)</f>
        <v>200</v>
      </c>
      <c r="C82" s="42">
        <f t="shared" si="33"/>
        <v>0</v>
      </c>
      <c r="D82" s="69">
        <f t="shared" si="34"/>
      </c>
      <c r="E82" s="72" t="e">
        <f>VLOOKUP(K82,'[1]TAB. PREVIDENCIÁRIA'!$A$298:$D$2558,4,FALSE)/VLOOKUP($C$5,'[1]TAB. PREVIDENCIÁRIA'!$A$298:$D$2558,4,FALSE)</f>
        <v>#NAME?</v>
      </c>
      <c r="F82" s="73">
        <f t="shared" si="22"/>
      </c>
      <c r="G82" s="74" t="e">
        <f t="shared" si="35"/>
        <v>#NAME?</v>
      </c>
      <c r="H82" s="73">
        <f t="shared" si="23"/>
      </c>
      <c r="I82" s="5">
        <f t="shared" si="24"/>
      </c>
      <c r="K82" s="50">
        <f t="shared" si="36"/>
        <v>37347</v>
      </c>
      <c r="L82" s="44">
        <v>30</v>
      </c>
      <c r="M82" s="65"/>
      <c r="N82" s="66">
        <f t="shared" si="25"/>
        <v>0</v>
      </c>
      <c r="P82" s="67">
        <f t="shared" si="26"/>
      </c>
      <c r="R82" s="44">
        <f t="shared" si="27"/>
      </c>
      <c r="S82" s="44">
        <f t="shared" si="28"/>
      </c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20">
        <v>37377</v>
      </c>
      <c r="B83" s="22">
        <f>VLOOKUP(K83,'[1]TAB. SAL. MÍN.'!$A$415:$F$1073,4,FALSE)</f>
        <v>200</v>
      </c>
      <c r="C83" s="42">
        <f t="shared" si="33"/>
        <v>0</v>
      </c>
      <c r="D83" s="69">
        <f t="shared" si="34"/>
      </c>
      <c r="E83" s="72" t="e">
        <f>VLOOKUP(K83,'[1]TAB. PREVIDENCIÁRIA'!$A$298:$D$2558,4,FALSE)/VLOOKUP($C$5,'[1]TAB. PREVIDENCIÁRIA'!$A$298:$D$2558,4,FALSE)</f>
        <v>#NAME?</v>
      </c>
      <c r="F83" s="73">
        <f t="shared" si="22"/>
      </c>
      <c r="G83" s="74" t="e">
        <f t="shared" si="35"/>
        <v>#NAME?</v>
      </c>
      <c r="H83" s="73">
        <f t="shared" si="23"/>
      </c>
      <c r="I83" s="5">
        <f t="shared" si="24"/>
      </c>
      <c r="K83" s="50">
        <f t="shared" si="36"/>
        <v>37377</v>
      </c>
      <c r="L83" s="44">
        <v>30</v>
      </c>
      <c r="M83" s="65"/>
      <c r="N83" s="66">
        <f t="shared" si="25"/>
        <v>0</v>
      </c>
      <c r="P83" s="67">
        <f t="shared" si="26"/>
      </c>
      <c r="R83" s="44">
        <f t="shared" si="27"/>
      </c>
      <c r="S83" s="44">
        <f t="shared" si="28"/>
      </c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20">
        <v>37408</v>
      </c>
      <c r="B84" s="22">
        <f>VLOOKUP(K84,'[1]TAB. SAL. MÍN.'!$A$415:$F$1073,4,FALSE)</f>
        <v>200</v>
      </c>
      <c r="C84" s="42">
        <f t="shared" si="33"/>
        <v>0</v>
      </c>
      <c r="D84" s="69">
        <f t="shared" si="34"/>
      </c>
      <c r="E84" s="72" t="e">
        <f>VLOOKUP(K84,'[1]TAB. PREVIDENCIÁRIA'!$A$298:$D$2558,4,FALSE)/VLOOKUP($C$5,'[1]TAB. PREVIDENCIÁRIA'!$A$298:$D$2558,4,FALSE)</f>
        <v>#NAME?</v>
      </c>
      <c r="F84" s="73">
        <f t="shared" si="22"/>
      </c>
      <c r="G84" s="74" t="e">
        <f t="shared" si="35"/>
        <v>#NAME?</v>
      </c>
      <c r="H84" s="73">
        <f t="shared" si="23"/>
      </c>
      <c r="I84" s="5">
        <f t="shared" si="24"/>
      </c>
      <c r="K84" s="50">
        <f t="shared" si="36"/>
        <v>37408</v>
      </c>
      <c r="L84" s="44">
        <v>30</v>
      </c>
      <c r="M84" s="65"/>
      <c r="N84" s="66">
        <f t="shared" si="25"/>
        <v>0</v>
      </c>
      <c r="P84" s="67">
        <f t="shared" si="26"/>
      </c>
      <c r="R84" s="44">
        <f t="shared" si="27"/>
      </c>
      <c r="S84" s="44">
        <f t="shared" si="28"/>
      </c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20">
        <v>37438</v>
      </c>
      <c r="B85" s="22">
        <f>VLOOKUP(K85,'[1]TAB. SAL. MÍN.'!$A$415:$F$1073,4,FALSE)</f>
        <v>200</v>
      </c>
      <c r="C85" s="42">
        <f t="shared" si="33"/>
        <v>0</v>
      </c>
      <c r="D85" s="69">
        <f t="shared" si="34"/>
      </c>
      <c r="E85" s="72" t="e">
        <f>VLOOKUP(K85,'[1]TAB. PREVIDENCIÁRIA'!$A$298:$D$2558,4,FALSE)/VLOOKUP($C$5,'[1]TAB. PREVIDENCIÁRIA'!$A$298:$D$2558,4,FALSE)</f>
        <v>#NAME?</v>
      </c>
      <c r="F85" s="73">
        <f t="shared" si="22"/>
      </c>
      <c r="G85" s="74" t="e">
        <f t="shared" si="35"/>
        <v>#NAME?</v>
      </c>
      <c r="H85" s="73">
        <f t="shared" si="23"/>
      </c>
      <c r="I85" s="5">
        <f t="shared" si="24"/>
      </c>
      <c r="K85" s="50">
        <f t="shared" si="36"/>
        <v>37438</v>
      </c>
      <c r="L85" s="44">
        <v>30</v>
      </c>
      <c r="M85" s="65"/>
      <c r="N85" s="66">
        <f t="shared" si="25"/>
        <v>0</v>
      </c>
      <c r="P85" s="67">
        <f t="shared" si="26"/>
      </c>
      <c r="R85" s="44">
        <f t="shared" si="27"/>
      </c>
      <c r="S85" s="44">
        <f t="shared" si="28"/>
      </c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20">
        <v>37469</v>
      </c>
      <c r="B86" s="22">
        <f>VLOOKUP(K86,'[1]TAB. SAL. MÍN.'!$A$415:$F$1073,4,FALSE)</f>
        <v>200</v>
      </c>
      <c r="C86" s="42">
        <f t="shared" si="33"/>
        <v>0</v>
      </c>
      <c r="D86" s="69">
        <f t="shared" si="34"/>
      </c>
      <c r="E86" s="72" t="e">
        <f>VLOOKUP(K86,'[1]TAB. PREVIDENCIÁRIA'!$A$298:$D$2558,4,FALSE)/VLOOKUP($C$5,'[1]TAB. PREVIDENCIÁRIA'!$A$298:$D$2558,4,FALSE)</f>
        <v>#NAME?</v>
      </c>
      <c r="F86" s="73">
        <f t="shared" si="22"/>
      </c>
      <c r="G86" s="74" t="e">
        <f t="shared" si="35"/>
        <v>#NAME?</v>
      </c>
      <c r="H86" s="73">
        <f t="shared" si="23"/>
      </c>
      <c r="I86" s="5">
        <f t="shared" si="24"/>
      </c>
      <c r="K86" s="50">
        <f t="shared" si="36"/>
        <v>37469</v>
      </c>
      <c r="L86" s="44">
        <v>30</v>
      </c>
      <c r="M86" s="65"/>
      <c r="N86" s="66">
        <f t="shared" si="25"/>
        <v>0</v>
      </c>
      <c r="P86" s="67">
        <f t="shared" si="26"/>
      </c>
      <c r="R86" s="44">
        <f t="shared" si="27"/>
      </c>
      <c r="S86" s="44">
        <f t="shared" si="28"/>
      </c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20">
        <v>37500</v>
      </c>
      <c r="B87" s="22">
        <f>VLOOKUP(K87,'[1]TAB. SAL. MÍN.'!$A$415:$F$1073,4,FALSE)</f>
        <v>200</v>
      </c>
      <c r="C87" s="42">
        <f t="shared" si="33"/>
        <v>0</v>
      </c>
      <c r="D87" s="69">
        <f t="shared" si="34"/>
      </c>
      <c r="E87" s="72" t="e">
        <f>VLOOKUP(K87,'[1]TAB. PREVIDENCIÁRIA'!$A$298:$D$2558,4,FALSE)/VLOOKUP($C$5,'[1]TAB. PREVIDENCIÁRIA'!$A$298:$D$2558,4,FALSE)</f>
        <v>#NAME?</v>
      </c>
      <c r="F87" s="73">
        <f t="shared" si="22"/>
      </c>
      <c r="G87" s="74" t="e">
        <f t="shared" si="35"/>
        <v>#NAME?</v>
      </c>
      <c r="H87" s="73">
        <f t="shared" si="23"/>
      </c>
      <c r="I87" s="5">
        <f t="shared" si="24"/>
      </c>
      <c r="K87" s="50">
        <f t="shared" si="36"/>
        <v>37500</v>
      </c>
      <c r="L87" s="44">
        <v>30</v>
      </c>
      <c r="M87" s="65"/>
      <c r="N87" s="66">
        <f t="shared" si="25"/>
        <v>0</v>
      </c>
      <c r="P87" s="67">
        <f t="shared" si="26"/>
      </c>
      <c r="R87" s="44">
        <f t="shared" si="27"/>
      </c>
      <c r="S87" s="44">
        <f t="shared" si="28"/>
      </c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19" ht="16.5">
      <c r="A88" s="20">
        <v>37530</v>
      </c>
      <c r="B88" s="22">
        <f>VLOOKUP(K88,'[1]TAB. SAL. MÍN.'!$A$415:$F$1073,4,FALSE)</f>
        <v>200</v>
      </c>
      <c r="C88" s="42">
        <f t="shared" si="33"/>
        <v>0</v>
      </c>
      <c r="D88" s="69">
        <f t="shared" si="34"/>
      </c>
      <c r="E88" s="72" t="e">
        <f>VLOOKUP(K88,'[1]TAB. PREVIDENCIÁRIA'!$A$298:$D$2558,4,FALSE)/VLOOKUP($C$5,'[1]TAB. PREVIDENCIÁRIA'!$A$298:$D$2558,4,FALSE)</f>
        <v>#NAME?</v>
      </c>
      <c r="F88" s="73">
        <f t="shared" si="22"/>
      </c>
      <c r="G88" s="74" t="e">
        <f t="shared" si="35"/>
        <v>#NAME?</v>
      </c>
      <c r="H88" s="73">
        <f t="shared" si="23"/>
      </c>
      <c r="I88" s="5">
        <f t="shared" si="24"/>
      </c>
      <c r="K88" s="50">
        <f t="shared" si="36"/>
        <v>37530</v>
      </c>
      <c r="L88" s="44">
        <v>30</v>
      </c>
      <c r="M88" s="65"/>
      <c r="N88" s="66">
        <f t="shared" si="25"/>
        <v>0</v>
      </c>
      <c r="P88" s="67">
        <f t="shared" si="26"/>
      </c>
      <c r="R88" s="44">
        <f t="shared" si="27"/>
      </c>
      <c r="S88" s="44">
        <f t="shared" si="28"/>
      </c>
    </row>
    <row r="89" spans="1:19" ht="16.5">
      <c r="A89" s="20">
        <v>37561</v>
      </c>
      <c r="B89" s="22">
        <f>VLOOKUP(K89,'[1]TAB. SAL. MÍN.'!$A$415:$F$1073,4,FALSE)</f>
        <v>200</v>
      </c>
      <c r="C89" s="42">
        <f t="shared" si="33"/>
        <v>0</v>
      </c>
      <c r="D89" s="69">
        <f t="shared" si="34"/>
      </c>
      <c r="E89" s="72" t="e">
        <f>VLOOKUP(K89,'[1]TAB. PREVIDENCIÁRIA'!$A$298:$D$2558,4,FALSE)/VLOOKUP($C$5,'[1]TAB. PREVIDENCIÁRIA'!$A$298:$D$2558,4,FALSE)</f>
        <v>#NAME?</v>
      </c>
      <c r="F89" s="73">
        <f t="shared" si="22"/>
      </c>
      <c r="G89" s="74" t="e">
        <f t="shared" si="35"/>
        <v>#NAME?</v>
      </c>
      <c r="H89" s="73">
        <f t="shared" si="23"/>
      </c>
      <c r="I89" s="5">
        <f t="shared" si="24"/>
      </c>
      <c r="K89" s="50">
        <f t="shared" si="36"/>
        <v>37561</v>
      </c>
      <c r="L89" s="44">
        <v>30</v>
      </c>
      <c r="M89" s="65"/>
      <c r="N89" s="66">
        <f t="shared" si="25"/>
        <v>0</v>
      </c>
      <c r="P89" s="67">
        <f t="shared" si="26"/>
      </c>
      <c r="R89" s="44">
        <f t="shared" si="27"/>
      </c>
      <c r="S89" s="44">
        <f t="shared" si="28"/>
      </c>
    </row>
    <row r="90" spans="1:19" ht="16.5">
      <c r="A90" s="20">
        <v>37591</v>
      </c>
      <c r="B90" s="22">
        <f>VLOOKUP(K90,'[1]TAB. SAL. MÍN.'!$A$415:$F$1073,4,FALSE)</f>
        <v>200</v>
      </c>
      <c r="C90" s="42">
        <f t="shared" si="33"/>
        <v>0</v>
      </c>
      <c r="D90" s="69">
        <f t="shared" si="34"/>
      </c>
      <c r="E90" s="72" t="e">
        <f>VLOOKUP(K90,'[1]TAB. PREVIDENCIÁRIA'!$A$298:$D$2558,4,FALSE)/VLOOKUP($C$5,'[1]TAB. PREVIDENCIÁRIA'!$A$298:$D$2558,4,FALSE)</f>
        <v>#NAME?</v>
      </c>
      <c r="F90" s="73">
        <f t="shared" si="22"/>
      </c>
      <c r="G90" s="74" t="e">
        <f t="shared" si="35"/>
        <v>#NAME?</v>
      </c>
      <c r="H90" s="73">
        <f t="shared" si="23"/>
      </c>
      <c r="I90" s="5">
        <f t="shared" si="24"/>
      </c>
      <c r="K90" s="50">
        <f t="shared" si="36"/>
        <v>37591</v>
      </c>
      <c r="L90" s="44">
        <v>30</v>
      </c>
      <c r="M90" s="65"/>
      <c r="N90" s="66">
        <f t="shared" si="25"/>
        <v>0</v>
      </c>
      <c r="P90" s="67">
        <f t="shared" si="26"/>
      </c>
      <c r="R90" s="44">
        <f t="shared" si="27"/>
      </c>
      <c r="S90" s="44">
        <f t="shared" si="28"/>
      </c>
    </row>
    <row r="91" spans="1:19" ht="16.5">
      <c r="A91" s="11" t="s">
        <v>31</v>
      </c>
      <c r="B91" s="22">
        <f>LARGE(N79:N90,1)</f>
        <v>0</v>
      </c>
      <c r="C91" s="42">
        <f>M91</f>
        <v>0</v>
      </c>
      <c r="D91" s="69">
        <f>IF(B91=0,"",ROUND(B91*C91/12,2))</f>
      </c>
      <c r="E91" s="72" t="e">
        <f>IF(SUM(C79:C90)=0,E90,SMALL(R79:R90,1))</f>
        <v>#NAME?</v>
      </c>
      <c r="F91" s="73">
        <f aca="true" t="shared" si="37" ref="F91:F122">IF(D91="","",ROUND(D91*E91,2))</f>
      </c>
      <c r="G91" s="74" t="e">
        <f>IF(SUM(C79:C90)=0,G90,SMALL(S79:S90,1))</f>
        <v>#NAME?</v>
      </c>
      <c r="H91" s="73">
        <f aca="true" t="shared" si="38" ref="H91:H122">IF(F91="","",ROUND(F91*G91,2))</f>
      </c>
      <c r="I91" s="5">
        <f aca="true" t="shared" si="39" ref="I91:I122">IF(H91="","",F91+H91)</f>
      </c>
      <c r="K91" s="50">
        <f>K90</f>
        <v>37591</v>
      </c>
      <c r="L91" s="44">
        <f>YEAR(K91)</f>
        <v>2002</v>
      </c>
      <c r="M91" s="68">
        <f>IF(L91=$M$11,$N$11,IF(L91=$M$12,$N$12,0))</f>
        <v>0</v>
      </c>
      <c r="N91" s="66">
        <f aca="true" t="shared" si="40" ref="N91:N122">IF(D91="",0,B91)</f>
        <v>0</v>
      </c>
      <c r="O91" s="66"/>
      <c r="P91" s="67">
        <f aca="true" t="shared" si="41" ref="P91:P122">IF(I91="","",1)</f>
      </c>
      <c r="R91" s="44">
        <f aca="true" t="shared" si="42" ref="R91:R122">IF(I91="","",E91)</f>
      </c>
      <c r="S91" s="44">
        <f aca="true" t="shared" si="43" ref="S91:S122">IF(I91="","",G91)</f>
      </c>
    </row>
    <row r="92" spans="1:19" ht="16.5">
      <c r="A92" s="20">
        <v>37622</v>
      </c>
      <c r="B92" s="22">
        <f>VLOOKUP(K92,'[1]TAB. SAL. MÍN.'!$A$415:$F$1073,4,FALSE)</f>
        <v>200</v>
      </c>
      <c r="C92" s="42">
        <f aca="true" t="shared" si="44" ref="C92:C103">IF(AND(K92&gt;=$M$6,K92&lt;=$M$4),HLOOKUP(A92,$M$6:$Q$10,4,FALSE),0)</f>
        <v>0</v>
      </c>
      <c r="D92" s="69">
        <f aca="true" t="shared" si="45" ref="D92:D103">IF(C92=0,"",ROUND(B92*C92/L92,2))</f>
      </c>
      <c r="E92" s="72" t="e">
        <f>VLOOKUP(K92,'[1]TAB. PREVIDENCIÁRIA'!$A$298:$D$2558,4,FALSE)/VLOOKUP($C$5,'[1]TAB. PREVIDENCIÁRIA'!$A$298:$D$2558,4,FALSE)</f>
        <v>#NAME?</v>
      </c>
      <c r="F92" s="73">
        <f t="shared" si="37"/>
      </c>
      <c r="G92" s="74" t="e">
        <f aca="true" t="shared" si="46" ref="G92:G103">IF(K92&lt;$C$3,DAYS360($C$3,$C$5)/30*$C$4,DAYS360(K92,$C$5)/30*$C$4)</f>
        <v>#NAME?</v>
      </c>
      <c r="H92" s="73">
        <f t="shared" si="38"/>
      </c>
      <c r="I92" s="5">
        <f t="shared" si="39"/>
      </c>
      <c r="K92" s="50">
        <f aca="true" t="shared" si="47" ref="K92:K103">A92</f>
        <v>37622</v>
      </c>
      <c r="L92" s="44">
        <v>30</v>
      </c>
      <c r="M92" s="65"/>
      <c r="N92" s="66">
        <f t="shared" si="40"/>
        <v>0</v>
      </c>
      <c r="P92" s="67">
        <f t="shared" si="41"/>
      </c>
      <c r="R92" s="44">
        <f t="shared" si="42"/>
      </c>
      <c r="S92" s="44">
        <f t="shared" si="43"/>
      </c>
    </row>
    <row r="93" spans="1:19" ht="16.5">
      <c r="A93" s="20">
        <v>37653</v>
      </c>
      <c r="B93" s="22">
        <f>VLOOKUP(K93,'[1]TAB. SAL. MÍN.'!$A$415:$F$1073,4,FALSE)</f>
        <v>200</v>
      </c>
      <c r="C93" s="42">
        <f t="shared" si="44"/>
        <v>0</v>
      </c>
      <c r="D93" s="69">
        <f t="shared" si="45"/>
      </c>
      <c r="E93" s="72" t="e">
        <f>VLOOKUP(K93,'[1]TAB. PREVIDENCIÁRIA'!$A$298:$D$2558,4,FALSE)/VLOOKUP($C$5,'[1]TAB. PREVIDENCIÁRIA'!$A$298:$D$2558,4,FALSE)</f>
        <v>#NAME?</v>
      </c>
      <c r="F93" s="73">
        <f t="shared" si="37"/>
      </c>
      <c r="G93" s="74" t="e">
        <f t="shared" si="46"/>
        <v>#NAME?</v>
      </c>
      <c r="H93" s="73">
        <f t="shared" si="38"/>
      </c>
      <c r="I93" s="5">
        <f t="shared" si="39"/>
      </c>
      <c r="K93" s="50">
        <f t="shared" si="47"/>
        <v>37653</v>
      </c>
      <c r="L93" s="44">
        <v>30</v>
      </c>
      <c r="M93" s="65"/>
      <c r="N93" s="66">
        <f t="shared" si="40"/>
        <v>0</v>
      </c>
      <c r="P93" s="67">
        <f t="shared" si="41"/>
      </c>
      <c r="R93" s="44">
        <f t="shared" si="42"/>
      </c>
      <c r="S93" s="44">
        <f t="shared" si="43"/>
      </c>
    </row>
    <row r="94" spans="1:53" ht="16.5">
      <c r="A94" s="20">
        <v>37681</v>
      </c>
      <c r="B94" s="22">
        <f>VLOOKUP(K94,'[1]TAB. SAL. MÍN.'!$A$415:$F$1073,4,FALSE)</f>
        <v>200</v>
      </c>
      <c r="C94" s="42">
        <f t="shared" si="44"/>
        <v>0</v>
      </c>
      <c r="D94" s="69">
        <f t="shared" si="45"/>
      </c>
      <c r="E94" s="72" t="e">
        <f>VLOOKUP(K94,'[1]TAB. PREVIDENCIÁRIA'!$A$298:$D$2558,4,FALSE)/VLOOKUP($C$5,'[1]TAB. PREVIDENCIÁRIA'!$A$298:$D$2558,4,FALSE)</f>
        <v>#NAME?</v>
      </c>
      <c r="F94" s="73">
        <f t="shared" si="37"/>
      </c>
      <c r="G94" s="74" t="e">
        <f t="shared" si="46"/>
        <v>#NAME?</v>
      </c>
      <c r="H94" s="73">
        <f t="shared" si="38"/>
      </c>
      <c r="I94" s="5">
        <f t="shared" si="39"/>
      </c>
      <c r="K94" s="50">
        <f t="shared" si="47"/>
        <v>37681</v>
      </c>
      <c r="L94" s="44">
        <v>30</v>
      </c>
      <c r="M94" s="65"/>
      <c r="N94" s="66">
        <f t="shared" si="40"/>
        <v>0</v>
      </c>
      <c r="P94" s="67">
        <f t="shared" si="41"/>
      </c>
      <c r="R94" s="44">
        <f t="shared" si="42"/>
      </c>
      <c r="S94" s="44">
        <f t="shared" si="43"/>
      </c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20">
        <v>37712</v>
      </c>
      <c r="B95" s="22">
        <f>VLOOKUP(K95,'[1]TAB. SAL. MÍN.'!$A$415:$F$1073,4,FALSE)</f>
        <v>240</v>
      </c>
      <c r="C95" s="42">
        <f t="shared" si="44"/>
        <v>0</v>
      </c>
      <c r="D95" s="69">
        <f t="shared" si="45"/>
      </c>
      <c r="E95" s="72" t="e">
        <f>VLOOKUP(K95,'[1]TAB. PREVIDENCIÁRIA'!$A$298:$D$2558,4,FALSE)/VLOOKUP($C$5,'[1]TAB. PREVIDENCIÁRIA'!$A$298:$D$2558,4,FALSE)</f>
        <v>#NAME?</v>
      </c>
      <c r="F95" s="73">
        <f t="shared" si="37"/>
      </c>
      <c r="G95" s="74" t="e">
        <f t="shared" si="46"/>
        <v>#NAME?</v>
      </c>
      <c r="H95" s="73">
        <f t="shared" si="38"/>
      </c>
      <c r="I95" s="5">
        <f t="shared" si="39"/>
      </c>
      <c r="K95" s="50">
        <f t="shared" si="47"/>
        <v>37712</v>
      </c>
      <c r="L95" s="44">
        <v>30</v>
      </c>
      <c r="M95" s="65"/>
      <c r="N95" s="66">
        <f t="shared" si="40"/>
        <v>0</v>
      </c>
      <c r="P95" s="67">
        <f t="shared" si="41"/>
      </c>
      <c r="R95" s="44">
        <f t="shared" si="42"/>
      </c>
      <c r="S95" s="44">
        <f t="shared" si="43"/>
      </c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20">
        <v>37742</v>
      </c>
      <c r="B96" s="22">
        <f>VLOOKUP(K96,'[1]TAB. SAL. MÍN.'!$A$415:$F$1073,4,FALSE)</f>
        <v>240</v>
      </c>
      <c r="C96" s="42">
        <f t="shared" si="44"/>
        <v>0</v>
      </c>
      <c r="D96" s="69">
        <f t="shared" si="45"/>
      </c>
      <c r="E96" s="72" t="e">
        <f>VLOOKUP(K96,'[1]TAB. PREVIDENCIÁRIA'!$A$298:$D$2558,4,FALSE)/VLOOKUP($C$5,'[1]TAB. PREVIDENCIÁRIA'!$A$298:$D$2558,4,FALSE)</f>
        <v>#NAME?</v>
      </c>
      <c r="F96" s="73">
        <f t="shared" si="37"/>
      </c>
      <c r="G96" s="74" t="e">
        <f t="shared" si="46"/>
        <v>#NAME?</v>
      </c>
      <c r="H96" s="73">
        <f t="shared" si="38"/>
      </c>
      <c r="I96" s="5">
        <f t="shared" si="39"/>
      </c>
      <c r="K96" s="50">
        <f t="shared" si="47"/>
        <v>37742</v>
      </c>
      <c r="L96" s="44">
        <v>30</v>
      </c>
      <c r="M96" s="65"/>
      <c r="N96" s="66">
        <f t="shared" si="40"/>
        <v>0</v>
      </c>
      <c r="P96" s="67">
        <f t="shared" si="41"/>
      </c>
      <c r="R96" s="44">
        <f t="shared" si="42"/>
      </c>
      <c r="S96" s="44">
        <f t="shared" si="43"/>
      </c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20">
        <v>37773</v>
      </c>
      <c r="B97" s="22">
        <f>VLOOKUP(K97,'[1]TAB. SAL. MÍN.'!$A$415:$F$1073,4,FALSE)</f>
        <v>240</v>
      </c>
      <c r="C97" s="42">
        <f t="shared" si="44"/>
        <v>0</v>
      </c>
      <c r="D97" s="69">
        <f t="shared" si="45"/>
      </c>
      <c r="E97" s="72" t="e">
        <f>VLOOKUP(K97,'[1]TAB. PREVIDENCIÁRIA'!$A$298:$D$2558,4,FALSE)/VLOOKUP($C$5,'[1]TAB. PREVIDENCIÁRIA'!$A$298:$D$2558,4,FALSE)</f>
        <v>#NAME?</v>
      </c>
      <c r="F97" s="73">
        <f t="shared" si="37"/>
      </c>
      <c r="G97" s="74" t="e">
        <f t="shared" si="46"/>
        <v>#NAME?</v>
      </c>
      <c r="H97" s="73">
        <f t="shared" si="38"/>
      </c>
      <c r="I97" s="5">
        <f t="shared" si="39"/>
      </c>
      <c r="K97" s="50">
        <f t="shared" si="47"/>
        <v>37773</v>
      </c>
      <c r="L97" s="44">
        <v>30</v>
      </c>
      <c r="M97" s="65"/>
      <c r="N97" s="66">
        <f t="shared" si="40"/>
        <v>0</v>
      </c>
      <c r="P97" s="67">
        <f t="shared" si="41"/>
      </c>
      <c r="R97" s="44">
        <f t="shared" si="42"/>
      </c>
      <c r="S97" s="44">
        <f t="shared" si="43"/>
      </c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20">
        <v>37803</v>
      </c>
      <c r="B98" s="22">
        <f>VLOOKUP(K98,'[1]TAB. SAL. MÍN.'!$A$415:$F$1073,4,FALSE)</f>
        <v>240</v>
      </c>
      <c r="C98" s="42">
        <f t="shared" si="44"/>
        <v>0</v>
      </c>
      <c r="D98" s="69">
        <f t="shared" si="45"/>
      </c>
      <c r="E98" s="72" t="e">
        <f>VLOOKUP(K98,'[1]TAB. PREVIDENCIÁRIA'!$A$298:$D$2558,4,FALSE)/VLOOKUP($C$5,'[1]TAB. PREVIDENCIÁRIA'!$A$298:$D$2558,4,FALSE)</f>
        <v>#NAME?</v>
      </c>
      <c r="F98" s="73">
        <f t="shared" si="37"/>
      </c>
      <c r="G98" s="74" t="e">
        <f t="shared" si="46"/>
        <v>#NAME?</v>
      </c>
      <c r="H98" s="73">
        <f t="shared" si="38"/>
      </c>
      <c r="I98" s="5">
        <f t="shared" si="39"/>
      </c>
      <c r="K98" s="50">
        <f t="shared" si="47"/>
        <v>37803</v>
      </c>
      <c r="L98" s="44">
        <v>30</v>
      </c>
      <c r="M98" s="65"/>
      <c r="N98" s="66">
        <f t="shared" si="40"/>
        <v>0</v>
      </c>
      <c r="P98" s="67">
        <f t="shared" si="41"/>
      </c>
      <c r="R98" s="44">
        <f t="shared" si="42"/>
      </c>
      <c r="S98" s="44">
        <f t="shared" si="43"/>
      </c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20">
        <v>37834</v>
      </c>
      <c r="B99" s="22">
        <f>VLOOKUP(K99,'[1]TAB. SAL. MÍN.'!$A$415:$F$1073,4,FALSE)</f>
        <v>240</v>
      </c>
      <c r="C99" s="42">
        <f t="shared" si="44"/>
        <v>0</v>
      </c>
      <c r="D99" s="69">
        <f t="shared" si="45"/>
      </c>
      <c r="E99" s="72" t="e">
        <f>VLOOKUP(K99,'[1]TAB. PREVIDENCIÁRIA'!$A$298:$D$2558,4,FALSE)/VLOOKUP($C$5,'[1]TAB. PREVIDENCIÁRIA'!$A$298:$D$2558,4,FALSE)</f>
        <v>#NAME?</v>
      </c>
      <c r="F99" s="73">
        <f t="shared" si="37"/>
      </c>
      <c r="G99" s="74" t="e">
        <f t="shared" si="46"/>
        <v>#NAME?</v>
      </c>
      <c r="H99" s="73">
        <f t="shared" si="38"/>
      </c>
      <c r="I99" s="5">
        <f t="shared" si="39"/>
      </c>
      <c r="K99" s="50">
        <f t="shared" si="47"/>
        <v>37834</v>
      </c>
      <c r="L99" s="44">
        <v>30</v>
      </c>
      <c r="M99" s="65"/>
      <c r="N99" s="66">
        <f t="shared" si="40"/>
        <v>0</v>
      </c>
      <c r="P99" s="67">
        <f t="shared" si="41"/>
      </c>
      <c r="R99" s="44">
        <f t="shared" si="42"/>
      </c>
      <c r="S99" s="44">
        <f t="shared" si="43"/>
      </c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20">
        <v>37865</v>
      </c>
      <c r="B100" s="22">
        <f>VLOOKUP(K100,'[1]TAB. SAL. MÍN.'!$A$415:$F$1073,4,FALSE)</f>
        <v>240</v>
      </c>
      <c r="C100" s="42">
        <f t="shared" si="44"/>
        <v>0</v>
      </c>
      <c r="D100" s="69">
        <f t="shared" si="45"/>
      </c>
      <c r="E100" s="72" t="e">
        <f>VLOOKUP(K100,'[1]TAB. PREVIDENCIÁRIA'!$A$298:$D$2558,4,FALSE)/VLOOKUP($C$5,'[1]TAB. PREVIDENCIÁRIA'!$A$298:$D$2558,4,FALSE)</f>
        <v>#NAME?</v>
      </c>
      <c r="F100" s="73">
        <f t="shared" si="37"/>
      </c>
      <c r="G100" s="74" t="e">
        <f t="shared" si="46"/>
        <v>#NAME?</v>
      </c>
      <c r="H100" s="73">
        <f t="shared" si="38"/>
      </c>
      <c r="I100" s="5">
        <f t="shared" si="39"/>
      </c>
      <c r="K100" s="50">
        <f t="shared" si="47"/>
        <v>37865</v>
      </c>
      <c r="L100" s="44">
        <v>30</v>
      </c>
      <c r="M100" s="65"/>
      <c r="N100" s="66">
        <f t="shared" si="40"/>
        <v>0</v>
      </c>
      <c r="P100" s="67">
        <f t="shared" si="41"/>
      </c>
      <c r="R100" s="44">
        <f t="shared" si="42"/>
      </c>
      <c r="S100" s="44">
        <f t="shared" si="43"/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20">
        <v>37895</v>
      </c>
      <c r="B101" s="22">
        <f>VLOOKUP(K101,'[1]TAB. SAL. MÍN.'!$A$415:$F$1073,4,FALSE)</f>
        <v>240</v>
      </c>
      <c r="C101" s="42">
        <f t="shared" si="44"/>
        <v>0</v>
      </c>
      <c r="D101" s="69">
        <f t="shared" si="45"/>
      </c>
      <c r="E101" s="72" t="e">
        <f>VLOOKUP(K101,'[1]TAB. PREVIDENCIÁRIA'!$A$298:$D$2558,4,FALSE)/VLOOKUP($C$5,'[1]TAB. PREVIDENCIÁRIA'!$A$298:$D$2558,4,FALSE)</f>
        <v>#NAME?</v>
      </c>
      <c r="F101" s="73">
        <f t="shared" si="37"/>
      </c>
      <c r="G101" s="74" t="e">
        <f t="shared" si="46"/>
        <v>#NAME?</v>
      </c>
      <c r="H101" s="73">
        <f t="shared" si="38"/>
      </c>
      <c r="I101" s="5">
        <f t="shared" si="39"/>
      </c>
      <c r="K101" s="50">
        <f t="shared" si="47"/>
        <v>37895</v>
      </c>
      <c r="L101" s="44">
        <v>30</v>
      </c>
      <c r="M101" s="65"/>
      <c r="N101" s="66">
        <f t="shared" si="40"/>
        <v>0</v>
      </c>
      <c r="P101" s="67">
        <f t="shared" si="41"/>
      </c>
      <c r="R101" s="44">
        <f t="shared" si="42"/>
      </c>
      <c r="S101" s="44">
        <f t="shared" si="43"/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20">
        <v>37926</v>
      </c>
      <c r="B102" s="22">
        <f>VLOOKUP(K102,'[1]TAB. SAL. MÍN.'!$A$415:$F$1073,4,FALSE)</f>
        <v>240</v>
      </c>
      <c r="C102" s="42">
        <f t="shared" si="44"/>
        <v>0</v>
      </c>
      <c r="D102" s="69">
        <f t="shared" si="45"/>
      </c>
      <c r="E102" s="72" t="e">
        <f>VLOOKUP(K102,'[1]TAB. PREVIDENCIÁRIA'!$A$298:$D$2558,4,FALSE)/VLOOKUP($C$5,'[1]TAB. PREVIDENCIÁRIA'!$A$298:$D$2558,4,FALSE)</f>
        <v>#NAME?</v>
      </c>
      <c r="F102" s="73">
        <f t="shared" si="37"/>
      </c>
      <c r="G102" s="74" t="e">
        <f t="shared" si="46"/>
        <v>#NAME?</v>
      </c>
      <c r="H102" s="73">
        <f t="shared" si="38"/>
      </c>
      <c r="I102" s="5">
        <f t="shared" si="39"/>
      </c>
      <c r="K102" s="50">
        <f t="shared" si="47"/>
        <v>37926</v>
      </c>
      <c r="L102" s="44">
        <v>30</v>
      </c>
      <c r="M102" s="65"/>
      <c r="N102" s="66">
        <f t="shared" si="40"/>
        <v>0</v>
      </c>
      <c r="P102" s="67">
        <f t="shared" si="41"/>
      </c>
      <c r="R102" s="44">
        <f t="shared" si="42"/>
      </c>
      <c r="S102" s="44">
        <f t="shared" si="43"/>
      </c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20">
        <v>37956</v>
      </c>
      <c r="B103" s="22">
        <f>VLOOKUP(K103,'[1]TAB. SAL. MÍN.'!$A$415:$F$1073,4,FALSE)</f>
        <v>240</v>
      </c>
      <c r="C103" s="42">
        <f t="shared" si="44"/>
        <v>0</v>
      </c>
      <c r="D103" s="69">
        <f t="shared" si="45"/>
      </c>
      <c r="E103" s="72" t="e">
        <f>VLOOKUP(K103,'[1]TAB. PREVIDENCIÁRIA'!$A$298:$D$2558,4,FALSE)/VLOOKUP($C$5,'[1]TAB. PREVIDENCIÁRIA'!$A$298:$D$2558,4,FALSE)</f>
        <v>#NAME?</v>
      </c>
      <c r="F103" s="73">
        <f t="shared" si="37"/>
      </c>
      <c r="G103" s="74" t="e">
        <f t="shared" si="46"/>
        <v>#NAME?</v>
      </c>
      <c r="H103" s="73">
        <f t="shared" si="38"/>
      </c>
      <c r="I103" s="5">
        <f t="shared" si="39"/>
      </c>
      <c r="K103" s="50">
        <f t="shared" si="47"/>
        <v>37956</v>
      </c>
      <c r="L103" s="44">
        <v>30</v>
      </c>
      <c r="M103" s="65"/>
      <c r="N103" s="66">
        <f t="shared" si="40"/>
        <v>0</v>
      </c>
      <c r="P103" s="67">
        <f t="shared" si="41"/>
      </c>
      <c r="R103" s="44">
        <f t="shared" si="42"/>
      </c>
      <c r="S103" s="44">
        <f t="shared" si="43"/>
      </c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19" ht="16.5">
      <c r="A104" s="11" t="s">
        <v>32</v>
      </c>
      <c r="B104" s="22">
        <f>LARGE(N92:N103,1)</f>
        <v>0</v>
      </c>
      <c r="C104" s="42">
        <f>M104</f>
        <v>0</v>
      </c>
      <c r="D104" s="69">
        <f>IF(B104=0,"",ROUND(B104*C104/12,2))</f>
      </c>
      <c r="E104" s="72" t="e">
        <f>IF(SUM(C92:C103)=0,E103,SMALL(R92:R103,1))</f>
        <v>#NAME?</v>
      </c>
      <c r="F104" s="73">
        <f t="shared" si="37"/>
      </c>
      <c r="G104" s="74" t="e">
        <f>IF(SUM(C92:C103)=0,G103,SMALL(S92:S103,1))</f>
        <v>#NAME?</v>
      </c>
      <c r="H104" s="73">
        <f t="shared" si="38"/>
      </c>
      <c r="I104" s="5">
        <f t="shared" si="39"/>
      </c>
      <c r="K104" s="50">
        <f>K103</f>
        <v>37956</v>
      </c>
      <c r="L104" s="44">
        <f>YEAR(K104)</f>
        <v>2003</v>
      </c>
      <c r="M104" s="68">
        <f>IF(L104=$M$11,$N$11,IF(L104=$M$12,$N$12,0))</f>
        <v>0</v>
      </c>
      <c r="N104" s="66">
        <f t="shared" si="40"/>
        <v>0</v>
      </c>
      <c r="P104" s="67">
        <f t="shared" si="41"/>
      </c>
      <c r="R104" s="44">
        <f t="shared" si="42"/>
      </c>
      <c r="S104" s="44">
        <f t="shared" si="43"/>
      </c>
    </row>
    <row r="105" spans="1:53" ht="16.5">
      <c r="A105" s="20">
        <v>37987</v>
      </c>
      <c r="B105" s="22">
        <f>VLOOKUP(K105,'[1]TAB. SAL. MÍN.'!$A$415:$F$1073,4,FALSE)</f>
        <v>240</v>
      </c>
      <c r="C105" s="42">
        <f aca="true" t="shared" si="48" ref="C105:C116">IF(AND(K105&gt;=$M$6,K105&lt;=$M$4),HLOOKUP(A105,$M$6:$Q$10,4,FALSE),0)</f>
        <v>0</v>
      </c>
      <c r="D105" s="69">
        <f aca="true" t="shared" si="49" ref="D105:D116">IF(C105=0,"",ROUND(B105*C105/L105,2))</f>
      </c>
      <c r="E105" s="72" t="e">
        <f>VLOOKUP(K105,'[1]TAB. PREVIDENCIÁRIA'!$A$298:$D$2558,4,FALSE)/VLOOKUP($C$5,'[1]TAB. PREVIDENCIÁRIA'!$A$298:$D$2558,4,FALSE)</f>
        <v>#NAME?</v>
      </c>
      <c r="F105" s="73">
        <f t="shared" si="37"/>
      </c>
      <c r="G105" s="74" t="e">
        <f aca="true" t="shared" si="50" ref="G105:G116">IF(K105&lt;$C$3,DAYS360($C$3,$C$5)/30*$C$4,DAYS360(K105,$C$5)/30*$C$4)</f>
        <v>#NAME?</v>
      </c>
      <c r="H105" s="73">
        <f t="shared" si="38"/>
      </c>
      <c r="I105" s="5">
        <f t="shared" si="39"/>
      </c>
      <c r="K105" s="50">
        <f aca="true" t="shared" si="51" ref="K105:K116">A105</f>
        <v>37987</v>
      </c>
      <c r="L105" s="44">
        <v>30</v>
      </c>
      <c r="M105" s="65"/>
      <c r="N105" s="66">
        <f t="shared" si="40"/>
        <v>0</v>
      </c>
      <c r="P105" s="67">
        <f t="shared" si="41"/>
      </c>
      <c r="R105" s="44">
        <f t="shared" si="42"/>
      </c>
      <c r="S105" s="44">
        <f t="shared" si="43"/>
      </c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20">
        <v>38018</v>
      </c>
      <c r="B106" s="22">
        <f>VLOOKUP(K106,'[1]TAB. SAL. MÍN.'!$A$415:$F$1073,4,FALSE)</f>
        <v>240</v>
      </c>
      <c r="C106" s="42">
        <f t="shared" si="48"/>
        <v>2</v>
      </c>
      <c r="D106" s="69">
        <f t="shared" si="49"/>
        <v>16</v>
      </c>
      <c r="E106" s="72" t="e">
        <f>VLOOKUP(K106,'[1]TAB. PREVIDENCIÁRIA'!$A$298:$D$2558,4,FALSE)/VLOOKUP($C$5,'[1]TAB. PREVIDENCIÁRIA'!$A$298:$D$2558,4,FALSE)</f>
        <v>#NAME?</v>
      </c>
      <c r="F106" s="73" t="e">
        <f t="shared" si="37"/>
        <v>#NAME?</v>
      </c>
      <c r="G106" s="74" t="e">
        <f t="shared" si="50"/>
        <v>#NAME?</v>
      </c>
      <c r="H106" s="73" t="e">
        <f t="shared" si="38"/>
        <v>#NAME?</v>
      </c>
      <c r="I106" s="5" t="e">
        <f t="shared" si="39"/>
        <v>#NAME?</v>
      </c>
      <c r="K106" s="50">
        <f t="shared" si="51"/>
        <v>38018</v>
      </c>
      <c r="L106" s="44">
        <v>30</v>
      </c>
      <c r="M106" s="65"/>
      <c r="N106" s="66">
        <f t="shared" si="40"/>
        <v>240</v>
      </c>
      <c r="P106" s="67" t="e">
        <f t="shared" si="41"/>
        <v>#NAME?</v>
      </c>
      <c r="R106" s="44" t="e">
        <f t="shared" si="42"/>
        <v>#NAME?</v>
      </c>
      <c r="S106" s="44" t="e">
        <f t="shared" si="43"/>
        <v>#NAME?</v>
      </c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20">
        <v>38047</v>
      </c>
      <c r="B107" s="22">
        <f>VLOOKUP(K107,'[1]TAB. SAL. MÍN.'!$A$415:$F$1073,4,FALSE)</f>
        <v>240</v>
      </c>
      <c r="C107" s="42">
        <f t="shared" si="48"/>
        <v>30</v>
      </c>
      <c r="D107" s="69">
        <f t="shared" si="49"/>
        <v>240</v>
      </c>
      <c r="E107" s="72" t="e">
        <f>VLOOKUP(K107,'[1]TAB. PREVIDENCIÁRIA'!$A$298:$D$2558,4,FALSE)/VLOOKUP($C$5,'[1]TAB. PREVIDENCIÁRIA'!$A$298:$D$2558,4,FALSE)</f>
        <v>#NAME?</v>
      </c>
      <c r="F107" s="73" t="e">
        <f t="shared" si="37"/>
        <v>#NAME?</v>
      </c>
      <c r="G107" s="74" t="e">
        <f t="shared" si="50"/>
        <v>#NAME?</v>
      </c>
      <c r="H107" s="73" t="e">
        <f t="shared" si="38"/>
        <v>#NAME?</v>
      </c>
      <c r="I107" s="5" t="e">
        <f t="shared" si="39"/>
        <v>#NAME?</v>
      </c>
      <c r="K107" s="50">
        <f t="shared" si="51"/>
        <v>38047</v>
      </c>
      <c r="L107" s="44">
        <v>30</v>
      </c>
      <c r="M107" s="65"/>
      <c r="N107" s="66">
        <f t="shared" si="40"/>
        <v>240</v>
      </c>
      <c r="P107" s="67" t="e">
        <f t="shared" si="41"/>
        <v>#NAME?</v>
      </c>
      <c r="R107" s="44" t="e">
        <f t="shared" si="42"/>
        <v>#NAME?</v>
      </c>
      <c r="S107" s="44" t="e">
        <f t="shared" si="43"/>
        <v>#NAME?</v>
      </c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20">
        <v>38078</v>
      </c>
      <c r="B108" s="22">
        <f>VLOOKUP(K108,'[1]TAB. SAL. MÍN.'!$A$415:$F$1073,4,FALSE)</f>
        <v>240</v>
      </c>
      <c r="C108" s="42">
        <f t="shared" si="48"/>
        <v>30</v>
      </c>
      <c r="D108" s="69">
        <f t="shared" si="49"/>
        <v>240</v>
      </c>
      <c r="E108" s="72" t="e">
        <f>VLOOKUP(K108,'[1]TAB. PREVIDENCIÁRIA'!$A$298:$D$2558,4,FALSE)/VLOOKUP($C$5,'[1]TAB. PREVIDENCIÁRIA'!$A$298:$D$2558,4,FALSE)</f>
        <v>#NAME?</v>
      </c>
      <c r="F108" s="73" t="e">
        <f t="shared" si="37"/>
        <v>#NAME?</v>
      </c>
      <c r="G108" s="74" t="e">
        <f t="shared" si="50"/>
        <v>#NAME?</v>
      </c>
      <c r="H108" s="73" t="e">
        <f t="shared" si="38"/>
        <v>#NAME?</v>
      </c>
      <c r="I108" s="5" t="e">
        <f t="shared" si="39"/>
        <v>#NAME?</v>
      </c>
      <c r="K108" s="50">
        <f t="shared" si="51"/>
        <v>38078</v>
      </c>
      <c r="L108" s="44">
        <v>30</v>
      </c>
      <c r="M108" s="65"/>
      <c r="N108" s="66">
        <f t="shared" si="40"/>
        <v>240</v>
      </c>
      <c r="P108" s="67" t="e">
        <f t="shared" si="41"/>
        <v>#NAME?</v>
      </c>
      <c r="R108" s="44" t="e">
        <f t="shared" si="42"/>
        <v>#NAME?</v>
      </c>
      <c r="S108" s="44" t="e">
        <f t="shared" si="43"/>
        <v>#NAME?</v>
      </c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20">
        <v>38108</v>
      </c>
      <c r="B109" s="22">
        <f>VLOOKUP(K109,'[1]TAB. SAL. MÍN.'!$A$415:$F$1073,4,FALSE)</f>
        <v>260</v>
      </c>
      <c r="C109" s="42">
        <f t="shared" si="48"/>
        <v>30</v>
      </c>
      <c r="D109" s="69">
        <f t="shared" si="49"/>
        <v>260</v>
      </c>
      <c r="E109" s="72" t="e">
        <f>VLOOKUP(K109,'[1]TAB. PREVIDENCIÁRIA'!$A$298:$D$2558,4,FALSE)/VLOOKUP($C$5,'[1]TAB. PREVIDENCIÁRIA'!$A$298:$D$2558,4,FALSE)</f>
        <v>#NAME?</v>
      </c>
      <c r="F109" s="73" t="e">
        <f t="shared" si="37"/>
        <v>#NAME?</v>
      </c>
      <c r="G109" s="74" t="e">
        <f t="shared" si="50"/>
        <v>#NAME?</v>
      </c>
      <c r="H109" s="73" t="e">
        <f t="shared" si="38"/>
        <v>#NAME?</v>
      </c>
      <c r="I109" s="5" t="e">
        <f t="shared" si="39"/>
        <v>#NAME?</v>
      </c>
      <c r="K109" s="50">
        <f t="shared" si="51"/>
        <v>38108</v>
      </c>
      <c r="L109" s="44">
        <v>30</v>
      </c>
      <c r="M109" s="65"/>
      <c r="N109" s="66">
        <f t="shared" si="40"/>
        <v>260</v>
      </c>
      <c r="P109" s="67" t="e">
        <f t="shared" si="41"/>
        <v>#NAME?</v>
      </c>
      <c r="R109" s="44" t="e">
        <f t="shared" si="42"/>
        <v>#NAME?</v>
      </c>
      <c r="S109" s="44" t="e">
        <f t="shared" si="43"/>
        <v>#NAME?</v>
      </c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20">
        <v>38139</v>
      </c>
      <c r="B110" s="22">
        <f>VLOOKUP(K110,'[1]TAB. SAL. MÍN.'!$A$415:$F$1073,4,FALSE)</f>
        <v>260</v>
      </c>
      <c r="C110" s="42">
        <f t="shared" si="48"/>
        <v>28</v>
      </c>
      <c r="D110" s="69">
        <f t="shared" si="49"/>
        <v>242.67</v>
      </c>
      <c r="E110" s="72" t="e">
        <f>VLOOKUP(K110,'[1]TAB. PREVIDENCIÁRIA'!$A$298:$D$2558,4,FALSE)/VLOOKUP($C$5,'[1]TAB. PREVIDENCIÁRIA'!$A$298:$D$2558,4,FALSE)</f>
        <v>#NAME?</v>
      </c>
      <c r="F110" s="73" t="e">
        <f t="shared" si="37"/>
        <v>#NAME?</v>
      </c>
      <c r="G110" s="74" t="e">
        <f t="shared" si="50"/>
        <v>#NAME?</v>
      </c>
      <c r="H110" s="73" t="e">
        <f t="shared" si="38"/>
        <v>#NAME?</v>
      </c>
      <c r="I110" s="5" t="e">
        <f t="shared" si="39"/>
        <v>#NAME?</v>
      </c>
      <c r="K110" s="50">
        <f t="shared" si="51"/>
        <v>38139</v>
      </c>
      <c r="L110" s="44">
        <v>30</v>
      </c>
      <c r="M110" s="65"/>
      <c r="N110" s="66">
        <f t="shared" si="40"/>
        <v>260</v>
      </c>
      <c r="P110" s="67" t="e">
        <f t="shared" si="41"/>
        <v>#NAME?</v>
      </c>
      <c r="R110" s="44" t="e">
        <f t="shared" si="42"/>
        <v>#NAME?</v>
      </c>
      <c r="S110" s="44" t="e">
        <f t="shared" si="43"/>
        <v>#NAME?</v>
      </c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20">
        <v>38169</v>
      </c>
      <c r="B111" s="22">
        <f>VLOOKUP(K111,'[1]TAB. SAL. MÍN.'!$A$415:$F$1073,4,FALSE)</f>
        <v>260</v>
      </c>
      <c r="C111" s="42">
        <f t="shared" si="48"/>
        <v>0</v>
      </c>
      <c r="D111" s="69">
        <f t="shared" si="49"/>
      </c>
      <c r="E111" s="72" t="e">
        <f>VLOOKUP(K111,'[1]TAB. PREVIDENCIÁRIA'!$A$298:$D$2558,4,FALSE)/VLOOKUP($C$5,'[1]TAB. PREVIDENCIÁRIA'!$A$298:$D$2558,4,FALSE)</f>
        <v>#NAME?</v>
      </c>
      <c r="F111" s="73">
        <f t="shared" si="37"/>
      </c>
      <c r="G111" s="74" t="e">
        <f t="shared" si="50"/>
        <v>#NAME?</v>
      </c>
      <c r="H111" s="73">
        <f t="shared" si="38"/>
      </c>
      <c r="I111" s="5">
        <f t="shared" si="39"/>
      </c>
      <c r="K111" s="50">
        <f t="shared" si="51"/>
        <v>38169</v>
      </c>
      <c r="L111" s="44">
        <v>30</v>
      </c>
      <c r="M111" s="65"/>
      <c r="N111" s="66">
        <f t="shared" si="40"/>
        <v>0</v>
      </c>
      <c r="P111" s="67">
        <f t="shared" si="41"/>
      </c>
      <c r="R111" s="44">
        <f t="shared" si="42"/>
      </c>
      <c r="S111" s="44">
        <f t="shared" si="43"/>
      </c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20">
        <v>38200</v>
      </c>
      <c r="B112" s="22">
        <f>VLOOKUP(K112,'[1]TAB. SAL. MÍN.'!$A$415:$F$1073,4,FALSE)</f>
        <v>260</v>
      </c>
      <c r="C112" s="42">
        <f t="shared" si="48"/>
        <v>0</v>
      </c>
      <c r="D112" s="69">
        <f t="shared" si="49"/>
      </c>
      <c r="E112" s="72" t="e">
        <f>VLOOKUP(K112,'[1]TAB. PREVIDENCIÁRIA'!$A$298:$D$2558,4,FALSE)/VLOOKUP($C$5,'[1]TAB. PREVIDENCIÁRIA'!$A$298:$D$2558,4,FALSE)</f>
        <v>#NAME?</v>
      </c>
      <c r="F112" s="73">
        <f t="shared" si="37"/>
      </c>
      <c r="G112" s="74" t="e">
        <f t="shared" si="50"/>
        <v>#NAME?</v>
      </c>
      <c r="H112" s="73">
        <f t="shared" si="38"/>
      </c>
      <c r="I112" s="5">
        <f t="shared" si="39"/>
      </c>
      <c r="K112" s="50">
        <f t="shared" si="51"/>
        <v>38200</v>
      </c>
      <c r="L112" s="44">
        <v>30</v>
      </c>
      <c r="M112" s="65"/>
      <c r="N112" s="66">
        <f t="shared" si="40"/>
        <v>0</v>
      </c>
      <c r="P112" s="67">
        <f t="shared" si="41"/>
      </c>
      <c r="R112" s="44">
        <f t="shared" si="42"/>
      </c>
      <c r="S112" s="44">
        <f t="shared" si="43"/>
      </c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20">
        <v>38231</v>
      </c>
      <c r="B113" s="22">
        <f>VLOOKUP(K113,'[1]TAB. SAL. MÍN.'!$A$415:$F$1073,4,FALSE)</f>
        <v>260</v>
      </c>
      <c r="C113" s="42">
        <f t="shared" si="48"/>
        <v>0</v>
      </c>
      <c r="D113" s="69">
        <f t="shared" si="49"/>
      </c>
      <c r="E113" s="72" t="e">
        <f>VLOOKUP(K113,'[1]TAB. PREVIDENCIÁRIA'!$A$298:$D$2558,4,FALSE)/VLOOKUP($C$5,'[1]TAB. PREVIDENCIÁRIA'!$A$298:$D$2558,4,FALSE)</f>
        <v>#NAME?</v>
      </c>
      <c r="F113" s="73">
        <f t="shared" si="37"/>
      </c>
      <c r="G113" s="74" t="e">
        <f t="shared" si="50"/>
        <v>#NAME?</v>
      </c>
      <c r="H113" s="73">
        <f t="shared" si="38"/>
      </c>
      <c r="I113" s="5">
        <f t="shared" si="39"/>
      </c>
      <c r="K113" s="50">
        <f t="shared" si="51"/>
        <v>38231</v>
      </c>
      <c r="L113" s="44">
        <v>30</v>
      </c>
      <c r="M113" s="65"/>
      <c r="N113" s="66">
        <f t="shared" si="40"/>
        <v>0</v>
      </c>
      <c r="P113" s="67">
        <f t="shared" si="41"/>
      </c>
      <c r="R113" s="44">
        <f t="shared" si="42"/>
      </c>
      <c r="S113" s="44">
        <f t="shared" si="43"/>
      </c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20">
        <v>38261</v>
      </c>
      <c r="B114" s="22">
        <f>VLOOKUP(K114,'[1]TAB. SAL. MÍN.'!$A$415:$F$1073,4,FALSE)</f>
        <v>260</v>
      </c>
      <c r="C114" s="42">
        <f t="shared" si="48"/>
        <v>0</v>
      </c>
      <c r="D114" s="69">
        <f t="shared" si="49"/>
      </c>
      <c r="E114" s="72" t="e">
        <f>VLOOKUP(K114,'[1]TAB. PREVIDENCIÁRIA'!$A$298:$D$2558,4,FALSE)/VLOOKUP($C$5,'[1]TAB. PREVIDENCIÁRIA'!$A$298:$D$2558,4,FALSE)</f>
        <v>#NAME?</v>
      </c>
      <c r="F114" s="73">
        <f t="shared" si="37"/>
      </c>
      <c r="G114" s="74" t="e">
        <f t="shared" si="50"/>
        <v>#NAME?</v>
      </c>
      <c r="H114" s="73">
        <f t="shared" si="38"/>
      </c>
      <c r="I114" s="5">
        <f t="shared" si="39"/>
      </c>
      <c r="K114" s="50">
        <f t="shared" si="51"/>
        <v>38261</v>
      </c>
      <c r="L114" s="44">
        <v>30</v>
      </c>
      <c r="M114" s="65"/>
      <c r="N114" s="66">
        <f t="shared" si="40"/>
        <v>0</v>
      </c>
      <c r="P114" s="67">
        <f t="shared" si="41"/>
      </c>
      <c r="R114" s="44">
        <f t="shared" si="42"/>
      </c>
      <c r="S114" s="44">
        <f t="shared" si="43"/>
      </c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20">
        <v>38292</v>
      </c>
      <c r="B115" s="22">
        <f>VLOOKUP(K115,'[1]TAB. SAL. MÍN.'!$A$415:$F$1073,4,FALSE)</f>
        <v>260</v>
      </c>
      <c r="C115" s="42">
        <f t="shared" si="48"/>
        <v>0</v>
      </c>
      <c r="D115" s="69">
        <f t="shared" si="49"/>
      </c>
      <c r="E115" s="72" t="e">
        <f>VLOOKUP(K115,'[1]TAB. PREVIDENCIÁRIA'!$A$298:$D$2558,4,FALSE)/VLOOKUP($C$5,'[1]TAB. PREVIDENCIÁRIA'!$A$298:$D$2558,4,FALSE)</f>
        <v>#NAME?</v>
      </c>
      <c r="F115" s="73">
        <f t="shared" si="37"/>
      </c>
      <c r="G115" s="74" t="e">
        <f t="shared" si="50"/>
        <v>#NAME?</v>
      </c>
      <c r="H115" s="73">
        <f t="shared" si="38"/>
      </c>
      <c r="I115" s="5">
        <f t="shared" si="39"/>
      </c>
      <c r="K115" s="50">
        <f t="shared" si="51"/>
        <v>38292</v>
      </c>
      <c r="L115" s="44">
        <v>30</v>
      </c>
      <c r="M115" s="65"/>
      <c r="N115" s="66">
        <f t="shared" si="40"/>
        <v>0</v>
      </c>
      <c r="P115" s="67">
        <f t="shared" si="41"/>
      </c>
      <c r="R115" s="44">
        <f t="shared" si="42"/>
      </c>
      <c r="S115" s="44">
        <f t="shared" si="43"/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20">
        <v>38322</v>
      </c>
      <c r="B116" s="22">
        <f>VLOOKUP(K116,'[1]TAB. SAL. MÍN.'!$A$415:$F$1073,4,FALSE)</f>
        <v>260</v>
      </c>
      <c r="C116" s="42">
        <f t="shared" si="48"/>
        <v>0</v>
      </c>
      <c r="D116" s="69">
        <f t="shared" si="49"/>
      </c>
      <c r="E116" s="72" t="e">
        <f>VLOOKUP(K116,'[1]TAB. PREVIDENCIÁRIA'!$A$298:$D$2558,4,FALSE)/VLOOKUP($C$5,'[1]TAB. PREVIDENCIÁRIA'!$A$298:$D$2558,4,FALSE)</f>
        <v>#NAME?</v>
      </c>
      <c r="F116" s="73">
        <f t="shared" si="37"/>
      </c>
      <c r="G116" s="74" t="e">
        <f t="shared" si="50"/>
        <v>#NAME?</v>
      </c>
      <c r="H116" s="73">
        <f t="shared" si="38"/>
      </c>
      <c r="I116" s="5">
        <f t="shared" si="39"/>
      </c>
      <c r="K116" s="50">
        <f t="shared" si="51"/>
        <v>38322</v>
      </c>
      <c r="L116" s="44">
        <v>30</v>
      </c>
      <c r="M116" s="65"/>
      <c r="N116" s="66">
        <f t="shared" si="40"/>
        <v>0</v>
      </c>
      <c r="P116" s="67">
        <f t="shared" si="41"/>
      </c>
      <c r="R116" s="44">
        <f t="shared" si="42"/>
      </c>
      <c r="S116" s="44">
        <f t="shared" si="43"/>
      </c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1" t="s">
        <v>33</v>
      </c>
      <c r="B117" s="22">
        <f>LARGE(N105:N116,1)</f>
        <v>260</v>
      </c>
      <c r="C117" s="42">
        <f>M117</f>
        <v>4</v>
      </c>
      <c r="D117" s="69">
        <f>IF(B117=0,"",ROUND(B117*C117/12,2))</f>
        <v>86.67</v>
      </c>
      <c r="E117" s="72" t="e">
        <f>IF(SUM(C105:C116)=0,E116,SMALL(R105:R116,1))</f>
        <v>#NAME?</v>
      </c>
      <c r="F117" s="73" t="e">
        <f t="shared" si="37"/>
        <v>#NAME?</v>
      </c>
      <c r="G117" s="74" t="e">
        <f>IF(SUM(C105:C116)=0,G116,SMALL(S105:S116,1))</f>
        <v>#NAME?</v>
      </c>
      <c r="H117" s="73" t="e">
        <f t="shared" si="38"/>
        <v>#NAME?</v>
      </c>
      <c r="I117" s="5" t="e">
        <f t="shared" si="39"/>
        <v>#NAME?</v>
      </c>
      <c r="K117" s="50">
        <f>K116</f>
        <v>38322</v>
      </c>
      <c r="L117" s="44">
        <f>YEAR(K117)</f>
        <v>2004</v>
      </c>
      <c r="M117" s="68">
        <f>IF(L117=$M$11,$N$11,IF(L117=$M$12,$N$12,0))</f>
        <v>4</v>
      </c>
      <c r="N117" s="66">
        <f t="shared" si="40"/>
        <v>260</v>
      </c>
      <c r="P117" s="67" t="e">
        <f t="shared" si="41"/>
        <v>#NAME?</v>
      </c>
      <c r="R117" s="44" t="e">
        <f t="shared" si="42"/>
        <v>#NAME?</v>
      </c>
      <c r="S117" s="44" t="e">
        <f t="shared" si="43"/>
        <v>#NAME?</v>
      </c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20">
        <v>38353</v>
      </c>
      <c r="B118" s="22">
        <f>VLOOKUP(K118,'[1]TAB. SAL. MÍN.'!$A$415:$F$1073,4,FALSE)</f>
        <v>260</v>
      </c>
      <c r="C118" s="42">
        <f aca="true" t="shared" si="52" ref="C118:C129">IF(AND(K118&gt;=$M$6,K118&lt;=$M$4),HLOOKUP(A118,$M$6:$Q$10,4,FALSE),0)</f>
        <v>0</v>
      </c>
      <c r="D118" s="69">
        <f aca="true" t="shared" si="53" ref="D118:D129">IF(C118=0,"",ROUND(B118*C118/L118,2))</f>
      </c>
      <c r="E118" s="72" t="e">
        <f>VLOOKUP(K118,'[1]TAB. PREVIDENCIÁRIA'!$A$298:$D$2558,4,FALSE)/VLOOKUP($C$5,'[1]TAB. PREVIDENCIÁRIA'!$A$298:$D$2558,4,FALSE)</f>
        <v>#NAME?</v>
      </c>
      <c r="F118" s="73">
        <f t="shared" si="37"/>
      </c>
      <c r="G118" s="74" t="e">
        <f aca="true" t="shared" si="54" ref="G118:G129">IF(K118&lt;$C$3,DAYS360($C$3,$C$5)/30*$C$4,DAYS360(K118,$C$5)/30*$C$4)</f>
        <v>#NAME?</v>
      </c>
      <c r="H118" s="73">
        <f t="shared" si="38"/>
      </c>
      <c r="I118" s="5">
        <f t="shared" si="39"/>
      </c>
      <c r="K118" s="50">
        <f aca="true" t="shared" si="55" ref="K118:K129">A118</f>
        <v>38353</v>
      </c>
      <c r="L118" s="44">
        <v>30</v>
      </c>
      <c r="M118" s="65"/>
      <c r="N118" s="66">
        <f t="shared" si="40"/>
        <v>0</v>
      </c>
      <c r="P118" s="67">
        <f t="shared" si="41"/>
      </c>
      <c r="R118" s="44">
        <f t="shared" si="42"/>
      </c>
      <c r="S118" s="44">
        <f t="shared" si="43"/>
      </c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20">
        <v>38384</v>
      </c>
      <c r="B119" s="22">
        <f>VLOOKUP(K119,'[1]TAB. SAL. MÍN.'!$A$415:$F$1073,4,FALSE)</f>
        <v>260</v>
      </c>
      <c r="C119" s="42">
        <f t="shared" si="52"/>
        <v>0</v>
      </c>
      <c r="D119" s="69">
        <f t="shared" si="53"/>
      </c>
      <c r="E119" s="72" t="e">
        <f>VLOOKUP(K119,'[1]TAB. PREVIDENCIÁRIA'!$A$298:$D$2558,4,FALSE)/VLOOKUP($C$5,'[1]TAB. PREVIDENCIÁRIA'!$A$298:$D$2558,4,FALSE)</f>
        <v>#NAME?</v>
      </c>
      <c r="F119" s="73">
        <f t="shared" si="37"/>
      </c>
      <c r="G119" s="74" t="e">
        <f t="shared" si="54"/>
        <v>#NAME?</v>
      </c>
      <c r="H119" s="73">
        <f t="shared" si="38"/>
      </c>
      <c r="I119" s="5">
        <f t="shared" si="39"/>
      </c>
      <c r="K119" s="50">
        <f t="shared" si="55"/>
        <v>38384</v>
      </c>
      <c r="L119" s="44">
        <v>30</v>
      </c>
      <c r="M119" s="65"/>
      <c r="N119" s="66">
        <f t="shared" si="40"/>
        <v>0</v>
      </c>
      <c r="P119" s="67">
        <f t="shared" si="41"/>
      </c>
      <c r="R119" s="44">
        <f t="shared" si="42"/>
      </c>
      <c r="S119" s="44">
        <f t="shared" si="43"/>
      </c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20">
        <v>38412</v>
      </c>
      <c r="B120" s="22">
        <f>VLOOKUP(K120,'[1]TAB. SAL. MÍN.'!$A$415:$F$1073,4,FALSE)</f>
        <v>260</v>
      </c>
      <c r="C120" s="42">
        <f t="shared" si="52"/>
        <v>0</v>
      </c>
      <c r="D120" s="69">
        <f t="shared" si="53"/>
      </c>
      <c r="E120" s="72" t="e">
        <f>VLOOKUP(K120,'[1]TAB. PREVIDENCIÁRIA'!$A$298:$D$2558,4,FALSE)/VLOOKUP($C$5,'[1]TAB. PREVIDENCIÁRIA'!$A$298:$D$2558,4,FALSE)</f>
        <v>#NAME?</v>
      </c>
      <c r="F120" s="73">
        <f t="shared" si="37"/>
      </c>
      <c r="G120" s="74" t="e">
        <f t="shared" si="54"/>
        <v>#NAME?</v>
      </c>
      <c r="H120" s="73">
        <f t="shared" si="38"/>
      </c>
      <c r="I120" s="5">
        <f t="shared" si="39"/>
      </c>
      <c r="K120" s="50">
        <f t="shared" si="55"/>
        <v>38412</v>
      </c>
      <c r="L120" s="44">
        <v>30</v>
      </c>
      <c r="M120" s="65"/>
      <c r="N120" s="66">
        <f t="shared" si="40"/>
        <v>0</v>
      </c>
      <c r="P120" s="67">
        <f t="shared" si="41"/>
      </c>
      <c r="R120" s="44">
        <f t="shared" si="42"/>
      </c>
      <c r="S120" s="44">
        <f t="shared" si="43"/>
      </c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20">
        <v>38443</v>
      </c>
      <c r="B121" s="22">
        <f>VLOOKUP(K121,'[1]TAB. SAL. MÍN.'!$A$415:$F$1073,4,FALSE)</f>
        <v>260</v>
      </c>
      <c r="C121" s="42">
        <f t="shared" si="52"/>
        <v>0</v>
      </c>
      <c r="D121" s="69">
        <f t="shared" si="53"/>
      </c>
      <c r="E121" s="72" t="e">
        <f>VLOOKUP(K121,'[1]TAB. PREVIDENCIÁRIA'!$A$298:$D$2558,4,FALSE)/VLOOKUP($C$5,'[1]TAB. PREVIDENCIÁRIA'!$A$298:$D$2558,4,FALSE)</f>
        <v>#NAME?</v>
      </c>
      <c r="F121" s="73">
        <f t="shared" si="37"/>
      </c>
      <c r="G121" s="74" t="e">
        <f t="shared" si="54"/>
        <v>#NAME?</v>
      </c>
      <c r="H121" s="73">
        <f t="shared" si="38"/>
      </c>
      <c r="I121" s="5">
        <f t="shared" si="39"/>
      </c>
      <c r="K121" s="50">
        <f t="shared" si="55"/>
        <v>38443</v>
      </c>
      <c r="L121" s="44">
        <v>30</v>
      </c>
      <c r="M121" s="65"/>
      <c r="N121" s="66">
        <f t="shared" si="40"/>
        <v>0</v>
      </c>
      <c r="P121" s="67">
        <f t="shared" si="41"/>
      </c>
      <c r="R121" s="44">
        <f t="shared" si="42"/>
      </c>
      <c r="S121" s="44">
        <f t="shared" si="43"/>
      </c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20">
        <v>38473</v>
      </c>
      <c r="B122" s="22">
        <f>VLOOKUP(K122,'[1]TAB. SAL. MÍN.'!$A$415:$F$1073,4,FALSE)</f>
        <v>300</v>
      </c>
      <c r="C122" s="42">
        <f t="shared" si="52"/>
        <v>0</v>
      </c>
      <c r="D122" s="69">
        <f t="shared" si="53"/>
      </c>
      <c r="E122" s="72" t="e">
        <f>VLOOKUP(K122,'[1]TAB. PREVIDENCIÁRIA'!$A$298:$D$2558,4,FALSE)/VLOOKUP($C$5,'[1]TAB. PREVIDENCIÁRIA'!$A$298:$D$2558,4,FALSE)</f>
        <v>#NAME?</v>
      </c>
      <c r="F122" s="73">
        <f t="shared" si="37"/>
      </c>
      <c r="G122" s="74" t="e">
        <f t="shared" si="54"/>
        <v>#NAME?</v>
      </c>
      <c r="H122" s="73">
        <f t="shared" si="38"/>
      </c>
      <c r="I122" s="5">
        <f t="shared" si="39"/>
      </c>
      <c r="K122" s="50">
        <f t="shared" si="55"/>
        <v>38473</v>
      </c>
      <c r="L122" s="44">
        <v>30</v>
      </c>
      <c r="M122" s="65"/>
      <c r="N122" s="66">
        <f t="shared" si="40"/>
        <v>0</v>
      </c>
      <c r="P122" s="67">
        <f t="shared" si="41"/>
      </c>
      <c r="R122" s="44">
        <f t="shared" si="42"/>
      </c>
      <c r="S122" s="44">
        <f t="shared" si="43"/>
      </c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20">
        <v>38504</v>
      </c>
      <c r="B123" s="22">
        <f>VLOOKUP(K123,'[1]TAB. SAL. MÍN.'!$A$415:$F$1073,4,FALSE)</f>
        <v>300</v>
      </c>
      <c r="C123" s="42">
        <f t="shared" si="52"/>
        <v>0</v>
      </c>
      <c r="D123" s="69">
        <f t="shared" si="53"/>
      </c>
      <c r="E123" s="72" t="e">
        <f>VLOOKUP(K123,'[1]TAB. PREVIDENCIÁRIA'!$A$298:$D$2558,4,FALSE)/VLOOKUP($C$5,'[1]TAB. PREVIDENCIÁRIA'!$A$298:$D$2558,4,FALSE)</f>
        <v>#NAME?</v>
      </c>
      <c r="F123" s="73">
        <f aca="true" t="shared" si="56" ref="F123:F154">IF(D123="","",ROUND(D123*E123,2))</f>
      </c>
      <c r="G123" s="74" t="e">
        <f t="shared" si="54"/>
        <v>#NAME?</v>
      </c>
      <c r="H123" s="73">
        <f aca="true" t="shared" si="57" ref="H123:H154">IF(F123="","",ROUND(F123*G123,2))</f>
      </c>
      <c r="I123" s="5">
        <f aca="true" t="shared" si="58" ref="I123:I154">IF(H123="","",F123+H123)</f>
      </c>
      <c r="K123" s="50">
        <f t="shared" si="55"/>
        <v>38504</v>
      </c>
      <c r="L123" s="44">
        <v>30</v>
      </c>
      <c r="M123" s="65"/>
      <c r="N123" s="66">
        <f aca="true" t="shared" si="59" ref="N123:N154">IF(D123="",0,B123)</f>
        <v>0</v>
      </c>
      <c r="P123" s="67">
        <f aca="true" t="shared" si="60" ref="P123:P154">IF(I123="","",1)</f>
      </c>
      <c r="R123" s="44">
        <f aca="true" t="shared" si="61" ref="R123:R154">IF(I123="","",E123)</f>
      </c>
      <c r="S123" s="44">
        <f aca="true" t="shared" si="62" ref="S123:S154">IF(I123="","",G123)</f>
      </c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20">
        <v>38534</v>
      </c>
      <c r="B124" s="22">
        <f>VLOOKUP(K124,'[1]TAB. SAL. MÍN.'!$A$415:$F$1073,4,FALSE)</f>
        <v>300</v>
      </c>
      <c r="C124" s="42">
        <f t="shared" si="52"/>
        <v>0</v>
      </c>
      <c r="D124" s="69">
        <f t="shared" si="53"/>
      </c>
      <c r="E124" s="72" t="e">
        <f>VLOOKUP(K124,'[1]TAB. PREVIDENCIÁRIA'!$A$298:$D$2558,4,FALSE)/VLOOKUP($C$5,'[1]TAB. PREVIDENCIÁRIA'!$A$298:$D$2558,4,FALSE)</f>
        <v>#NAME?</v>
      </c>
      <c r="F124" s="73">
        <f t="shared" si="56"/>
      </c>
      <c r="G124" s="74" t="e">
        <f t="shared" si="54"/>
        <v>#NAME?</v>
      </c>
      <c r="H124" s="73">
        <f t="shared" si="57"/>
      </c>
      <c r="I124" s="5">
        <f t="shared" si="58"/>
      </c>
      <c r="K124" s="50">
        <f t="shared" si="55"/>
        <v>38534</v>
      </c>
      <c r="L124" s="44">
        <v>30</v>
      </c>
      <c r="M124" s="65"/>
      <c r="N124" s="66">
        <f t="shared" si="59"/>
        <v>0</v>
      </c>
      <c r="P124" s="67">
        <f t="shared" si="60"/>
      </c>
      <c r="R124" s="44">
        <f t="shared" si="61"/>
      </c>
      <c r="S124" s="44">
        <f t="shared" si="62"/>
      </c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20">
        <v>38565</v>
      </c>
      <c r="B125" s="22">
        <f>VLOOKUP(K125,'[1]TAB. SAL. MÍN.'!$A$415:$F$1073,4,FALSE)</f>
        <v>300</v>
      </c>
      <c r="C125" s="42">
        <f t="shared" si="52"/>
        <v>0</v>
      </c>
      <c r="D125" s="69">
        <f t="shared" si="53"/>
      </c>
      <c r="E125" s="72" t="e">
        <f>VLOOKUP(K125,'[1]TAB. PREVIDENCIÁRIA'!$A$298:$D$2558,4,FALSE)/VLOOKUP($C$5,'[1]TAB. PREVIDENCIÁRIA'!$A$298:$D$2558,4,FALSE)</f>
        <v>#NAME?</v>
      </c>
      <c r="F125" s="73">
        <f t="shared" si="56"/>
      </c>
      <c r="G125" s="74" t="e">
        <f t="shared" si="54"/>
        <v>#NAME?</v>
      </c>
      <c r="H125" s="73">
        <f t="shared" si="57"/>
      </c>
      <c r="I125" s="5">
        <f t="shared" si="58"/>
      </c>
      <c r="K125" s="50">
        <f t="shared" si="55"/>
        <v>38565</v>
      </c>
      <c r="L125" s="44">
        <v>30</v>
      </c>
      <c r="M125" s="65"/>
      <c r="N125" s="66">
        <f t="shared" si="59"/>
        <v>0</v>
      </c>
      <c r="P125" s="67">
        <f t="shared" si="60"/>
      </c>
      <c r="R125" s="44">
        <f t="shared" si="61"/>
      </c>
      <c r="S125" s="44">
        <f t="shared" si="62"/>
      </c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20">
        <v>38596</v>
      </c>
      <c r="B126" s="22">
        <f>VLOOKUP(K126,'[1]TAB. SAL. MÍN.'!$A$415:$F$1073,4,FALSE)</f>
        <v>300</v>
      </c>
      <c r="C126" s="42">
        <f t="shared" si="52"/>
        <v>0</v>
      </c>
      <c r="D126" s="69">
        <f t="shared" si="53"/>
      </c>
      <c r="E126" s="72" t="e">
        <f>VLOOKUP(K126,'[1]TAB. PREVIDENCIÁRIA'!$A$298:$D$2558,4,FALSE)/VLOOKUP($C$5,'[1]TAB. PREVIDENCIÁRIA'!$A$298:$D$2558,4,FALSE)</f>
        <v>#NAME?</v>
      </c>
      <c r="F126" s="73">
        <f t="shared" si="56"/>
      </c>
      <c r="G126" s="74" t="e">
        <f t="shared" si="54"/>
        <v>#NAME?</v>
      </c>
      <c r="H126" s="73">
        <f t="shared" si="57"/>
      </c>
      <c r="I126" s="5">
        <f t="shared" si="58"/>
      </c>
      <c r="K126" s="50">
        <f t="shared" si="55"/>
        <v>38596</v>
      </c>
      <c r="L126" s="44">
        <v>30</v>
      </c>
      <c r="M126" s="65"/>
      <c r="N126" s="66">
        <f t="shared" si="59"/>
        <v>0</v>
      </c>
      <c r="P126" s="67">
        <f t="shared" si="60"/>
      </c>
      <c r="R126" s="44">
        <f t="shared" si="61"/>
      </c>
      <c r="S126" s="44">
        <f t="shared" si="62"/>
      </c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20">
        <v>38626</v>
      </c>
      <c r="B127" s="22">
        <f>VLOOKUP(K127,'[1]TAB. SAL. MÍN.'!$A$415:$F$1073,4,FALSE)</f>
        <v>300</v>
      </c>
      <c r="C127" s="42">
        <f t="shared" si="52"/>
        <v>0</v>
      </c>
      <c r="D127" s="69">
        <f t="shared" si="53"/>
      </c>
      <c r="E127" s="72" t="e">
        <f>VLOOKUP(K127,'[1]TAB. PREVIDENCIÁRIA'!$A$298:$D$2558,4,FALSE)/VLOOKUP($C$5,'[1]TAB. PREVIDENCIÁRIA'!$A$298:$D$2558,4,FALSE)</f>
        <v>#NAME?</v>
      </c>
      <c r="F127" s="73">
        <f t="shared" si="56"/>
      </c>
      <c r="G127" s="74" t="e">
        <f t="shared" si="54"/>
        <v>#NAME?</v>
      </c>
      <c r="H127" s="73">
        <f t="shared" si="57"/>
      </c>
      <c r="I127" s="5">
        <f t="shared" si="58"/>
      </c>
      <c r="K127" s="50">
        <f t="shared" si="55"/>
        <v>38626</v>
      </c>
      <c r="L127" s="44">
        <v>30</v>
      </c>
      <c r="M127" s="65"/>
      <c r="N127" s="66">
        <f t="shared" si="59"/>
        <v>0</v>
      </c>
      <c r="P127" s="67">
        <f t="shared" si="60"/>
      </c>
      <c r="R127" s="44">
        <f t="shared" si="61"/>
      </c>
      <c r="S127" s="44">
        <f t="shared" si="62"/>
      </c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20">
        <v>38657</v>
      </c>
      <c r="B128" s="22">
        <f>VLOOKUP(K128,'[1]TAB. SAL. MÍN.'!$A$415:$F$1073,4,FALSE)</f>
        <v>300</v>
      </c>
      <c r="C128" s="42">
        <f t="shared" si="52"/>
        <v>0</v>
      </c>
      <c r="D128" s="69">
        <f t="shared" si="53"/>
      </c>
      <c r="E128" s="72" t="e">
        <f>VLOOKUP(K128,'[1]TAB. PREVIDENCIÁRIA'!$A$298:$D$2558,4,FALSE)/VLOOKUP($C$5,'[1]TAB. PREVIDENCIÁRIA'!$A$298:$D$2558,4,FALSE)</f>
        <v>#NAME?</v>
      </c>
      <c r="F128" s="73">
        <f t="shared" si="56"/>
      </c>
      <c r="G128" s="74" t="e">
        <f t="shared" si="54"/>
        <v>#NAME?</v>
      </c>
      <c r="H128" s="73">
        <f t="shared" si="57"/>
      </c>
      <c r="I128" s="5">
        <f t="shared" si="58"/>
      </c>
      <c r="K128" s="50">
        <f t="shared" si="55"/>
        <v>38657</v>
      </c>
      <c r="L128" s="44">
        <v>30</v>
      </c>
      <c r="M128" s="65"/>
      <c r="N128" s="66">
        <f t="shared" si="59"/>
        <v>0</v>
      </c>
      <c r="P128" s="67">
        <f t="shared" si="60"/>
      </c>
      <c r="R128" s="44">
        <f t="shared" si="61"/>
      </c>
      <c r="S128" s="44">
        <f t="shared" si="62"/>
      </c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20">
        <v>38687</v>
      </c>
      <c r="B129" s="22">
        <f>VLOOKUP(K129,'[1]TAB. SAL. MÍN.'!$A$415:$F$1073,4,FALSE)</f>
        <v>300</v>
      </c>
      <c r="C129" s="42">
        <f t="shared" si="52"/>
        <v>0</v>
      </c>
      <c r="D129" s="69">
        <f t="shared" si="53"/>
      </c>
      <c r="E129" s="72" t="e">
        <f>VLOOKUP(K129,'[1]TAB. PREVIDENCIÁRIA'!$A$298:$D$2558,4,FALSE)/VLOOKUP($C$5,'[1]TAB. PREVIDENCIÁRIA'!$A$298:$D$2558,4,FALSE)</f>
        <v>#NAME?</v>
      </c>
      <c r="F129" s="73">
        <f t="shared" si="56"/>
      </c>
      <c r="G129" s="74" t="e">
        <f t="shared" si="54"/>
        <v>#NAME?</v>
      </c>
      <c r="H129" s="73">
        <f t="shared" si="57"/>
      </c>
      <c r="I129" s="5">
        <f t="shared" si="58"/>
      </c>
      <c r="K129" s="50">
        <f t="shared" si="55"/>
        <v>38687</v>
      </c>
      <c r="L129" s="44">
        <v>30</v>
      </c>
      <c r="M129" s="65"/>
      <c r="N129" s="66">
        <f t="shared" si="59"/>
        <v>0</v>
      </c>
      <c r="P129" s="67">
        <f t="shared" si="60"/>
      </c>
      <c r="R129" s="44">
        <f t="shared" si="61"/>
      </c>
      <c r="S129" s="44">
        <f t="shared" si="62"/>
      </c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1" t="s">
        <v>34</v>
      </c>
      <c r="B130" s="22">
        <f>LARGE(N118:N129,1)</f>
        <v>0</v>
      </c>
      <c r="C130" s="42">
        <f>M130</f>
        <v>0</v>
      </c>
      <c r="D130" s="69">
        <f>IF(B130=0,"",ROUND(B130*C130/12,2))</f>
      </c>
      <c r="E130" s="72" t="e">
        <f>IF(SUM(C118:C129)=0,E129,SMALL(R118:R129,1))</f>
        <v>#NAME?</v>
      </c>
      <c r="F130" s="73">
        <f t="shared" si="56"/>
      </c>
      <c r="G130" s="74" t="e">
        <f>IF(SUM(C118:C129)=0,G129,SMALL(S118:S129,1))</f>
        <v>#NAME?</v>
      </c>
      <c r="H130" s="73">
        <f t="shared" si="57"/>
      </c>
      <c r="I130" s="5">
        <f t="shared" si="58"/>
      </c>
      <c r="K130" s="50">
        <f>K129</f>
        <v>38687</v>
      </c>
      <c r="L130" s="44">
        <f>YEAR(K130)</f>
        <v>2005</v>
      </c>
      <c r="M130" s="68">
        <f>IF(L130=$M$11,$N$11,IF(L130=$M$12,$N$12,0))</f>
        <v>0</v>
      </c>
      <c r="N130" s="66">
        <f t="shared" si="59"/>
        <v>0</v>
      </c>
      <c r="P130" s="67">
        <f t="shared" si="60"/>
      </c>
      <c r="R130" s="44">
        <f t="shared" si="61"/>
      </c>
      <c r="S130" s="44">
        <f t="shared" si="62"/>
      </c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20">
        <v>38718</v>
      </c>
      <c r="B131" s="22">
        <f>VLOOKUP(K131,'[1]TAB. SAL. MÍN.'!$A$415:$F$1073,4,FALSE)</f>
        <v>300</v>
      </c>
      <c r="C131" s="42">
        <f aca="true" t="shared" si="63" ref="C131:C142">IF(AND(K131&gt;=$M$6,K131&lt;=$M$4),HLOOKUP(A131,$M$6:$Q$10,4,FALSE),0)</f>
        <v>0</v>
      </c>
      <c r="D131" s="69">
        <f aca="true" t="shared" si="64" ref="D131:D142">IF(C131=0,"",ROUND(B131*C131/L131,2))</f>
      </c>
      <c r="E131" s="72" t="e">
        <f>VLOOKUP(K131,'[1]TAB. PREVIDENCIÁRIA'!$A$298:$D$2558,4,FALSE)/VLOOKUP($C$5,'[1]TAB. PREVIDENCIÁRIA'!$A$298:$D$2558,4,FALSE)</f>
        <v>#NAME?</v>
      </c>
      <c r="F131" s="73">
        <f t="shared" si="56"/>
      </c>
      <c r="G131" s="74" t="e">
        <f aca="true" t="shared" si="65" ref="G131:G142">IF(K131&lt;$C$3,DAYS360($C$3,$C$5)/30*$C$4,DAYS360(K131,$C$5)/30*$C$4)</f>
        <v>#NAME?</v>
      </c>
      <c r="H131" s="73">
        <f t="shared" si="57"/>
      </c>
      <c r="I131" s="5">
        <f t="shared" si="58"/>
      </c>
      <c r="K131" s="50">
        <f aca="true" t="shared" si="66" ref="K131:K142">A131</f>
        <v>38718</v>
      </c>
      <c r="L131" s="44">
        <v>30</v>
      </c>
      <c r="M131" s="65"/>
      <c r="N131" s="66">
        <f t="shared" si="59"/>
        <v>0</v>
      </c>
      <c r="P131" s="67">
        <f t="shared" si="60"/>
      </c>
      <c r="R131" s="44">
        <f t="shared" si="61"/>
      </c>
      <c r="S131" s="44">
        <f t="shared" si="62"/>
      </c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20">
        <v>38749</v>
      </c>
      <c r="B132" s="22">
        <f>VLOOKUP(K132,'[1]TAB. SAL. MÍN.'!$A$415:$F$1073,4,FALSE)</f>
        <v>300</v>
      </c>
      <c r="C132" s="42">
        <f t="shared" si="63"/>
        <v>0</v>
      </c>
      <c r="D132" s="69">
        <f t="shared" si="64"/>
      </c>
      <c r="E132" s="72" t="e">
        <f>VLOOKUP(K132,'[1]TAB. PREVIDENCIÁRIA'!$A$298:$D$2558,4,FALSE)/VLOOKUP($C$5,'[1]TAB. PREVIDENCIÁRIA'!$A$298:$D$2558,4,FALSE)</f>
        <v>#NAME?</v>
      </c>
      <c r="F132" s="73">
        <f t="shared" si="56"/>
      </c>
      <c r="G132" s="74" t="e">
        <f t="shared" si="65"/>
        <v>#NAME?</v>
      </c>
      <c r="H132" s="73">
        <f t="shared" si="57"/>
      </c>
      <c r="I132" s="5">
        <f t="shared" si="58"/>
      </c>
      <c r="K132" s="50">
        <f t="shared" si="66"/>
        <v>38749</v>
      </c>
      <c r="L132" s="44">
        <v>30</v>
      </c>
      <c r="M132" s="65"/>
      <c r="N132" s="66">
        <f t="shared" si="59"/>
        <v>0</v>
      </c>
      <c r="P132" s="67">
        <f t="shared" si="60"/>
      </c>
      <c r="R132" s="44">
        <f t="shared" si="61"/>
      </c>
      <c r="S132" s="44">
        <f t="shared" si="62"/>
      </c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20">
        <v>38777</v>
      </c>
      <c r="B133" s="22">
        <f>VLOOKUP(K133,'[1]TAB. SAL. MÍN.'!$A$415:$F$1073,4,FALSE)</f>
        <v>300</v>
      </c>
      <c r="C133" s="42">
        <f t="shared" si="63"/>
        <v>0</v>
      </c>
      <c r="D133" s="69">
        <f t="shared" si="64"/>
      </c>
      <c r="E133" s="72" t="e">
        <f>VLOOKUP(K133,'[1]TAB. PREVIDENCIÁRIA'!$A$298:$D$2558,4,FALSE)/VLOOKUP($C$5,'[1]TAB. PREVIDENCIÁRIA'!$A$298:$D$2558,4,FALSE)</f>
        <v>#NAME?</v>
      </c>
      <c r="F133" s="73">
        <f t="shared" si="56"/>
      </c>
      <c r="G133" s="74" t="e">
        <f t="shared" si="65"/>
        <v>#NAME?</v>
      </c>
      <c r="H133" s="73">
        <f t="shared" si="57"/>
      </c>
      <c r="I133" s="5">
        <f t="shared" si="58"/>
      </c>
      <c r="K133" s="50">
        <f t="shared" si="66"/>
        <v>38777</v>
      </c>
      <c r="L133" s="44">
        <v>30</v>
      </c>
      <c r="M133" s="65"/>
      <c r="N133" s="66">
        <f t="shared" si="59"/>
        <v>0</v>
      </c>
      <c r="P133" s="67">
        <f t="shared" si="60"/>
      </c>
      <c r="R133" s="44">
        <f t="shared" si="61"/>
      </c>
      <c r="S133" s="44">
        <f t="shared" si="62"/>
      </c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20">
        <v>38808</v>
      </c>
      <c r="B134" s="22">
        <f>VLOOKUP(K134,'[1]TAB. SAL. MÍN.'!$A$415:$F$1073,4,FALSE)</f>
        <v>350</v>
      </c>
      <c r="C134" s="42">
        <f t="shared" si="63"/>
        <v>0</v>
      </c>
      <c r="D134" s="69">
        <f t="shared" si="64"/>
      </c>
      <c r="E134" s="72" t="e">
        <f>VLOOKUP(K134,'[1]TAB. PREVIDENCIÁRIA'!$A$298:$D$2558,4,FALSE)/VLOOKUP($C$5,'[1]TAB. PREVIDENCIÁRIA'!$A$298:$D$2558,4,FALSE)</f>
        <v>#NAME?</v>
      </c>
      <c r="F134" s="73">
        <f t="shared" si="56"/>
      </c>
      <c r="G134" s="74" t="e">
        <f t="shared" si="65"/>
        <v>#NAME?</v>
      </c>
      <c r="H134" s="73">
        <f t="shared" si="57"/>
      </c>
      <c r="I134" s="5">
        <f t="shared" si="58"/>
      </c>
      <c r="K134" s="50">
        <f t="shared" si="66"/>
        <v>38808</v>
      </c>
      <c r="L134" s="44">
        <v>30</v>
      </c>
      <c r="M134" s="65"/>
      <c r="N134" s="66">
        <f t="shared" si="59"/>
        <v>0</v>
      </c>
      <c r="P134" s="67">
        <f t="shared" si="60"/>
      </c>
      <c r="R134" s="44">
        <f t="shared" si="61"/>
      </c>
      <c r="S134" s="44">
        <f t="shared" si="62"/>
      </c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20">
        <v>38838</v>
      </c>
      <c r="B135" s="22">
        <f>VLOOKUP(K135,'[1]TAB. SAL. MÍN.'!$A$415:$F$1073,4,FALSE)</f>
        <v>350</v>
      </c>
      <c r="C135" s="42">
        <f t="shared" si="63"/>
        <v>0</v>
      </c>
      <c r="D135" s="69">
        <f t="shared" si="64"/>
      </c>
      <c r="E135" s="72" t="e">
        <f>VLOOKUP(K135,'[1]TAB. PREVIDENCIÁRIA'!$A$298:$D$2558,4,FALSE)/VLOOKUP($C$5,'[1]TAB. PREVIDENCIÁRIA'!$A$298:$D$2558,4,FALSE)</f>
        <v>#NAME?</v>
      </c>
      <c r="F135" s="73">
        <f t="shared" si="56"/>
      </c>
      <c r="G135" s="74" t="e">
        <f t="shared" si="65"/>
        <v>#NAME?</v>
      </c>
      <c r="H135" s="73">
        <f t="shared" si="57"/>
      </c>
      <c r="I135" s="5">
        <f t="shared" si="58"/>
      </c>
      <c r="K135" s="50">
        <f t="shared" si="66"/>
        <v>38838</v>
      </c>
      <c r="L135" s="44">
        <v>30</v>
      </c>
      <c r="M135" s="65"/>
      <c r="N135" s="66">
        <f t="shared" si="59"/>
        <v>0</v>
      </c>
      <c r="P135" s="67">
        <f t="shared" si="60"/>
      </c>
      <c r="R135" s="44">
        <f t="shared" si="61"/>
      </c>
      <c r="S135" s="44">
        <f t="shared" si="62"/>
      </c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20">
        <v>38869</v>
      </c>
      <c r="B136" s="22">
        <f>VLOOKUP(K136,'[1]TAB. SAL. MÍN.'!$A$415:$F$1073,4,FALSE)</f>
        <v>350</v>
      </c>
      <c r="C136" s="42">
        <f t="shared" si="63"/>
        <v>0</v>
      </c>
      <c r="D136" s="69">
        <f t="shared" si="64"/>
      </c>
      <c r="E136" s="72" t="e">
        <f>VLOOKUP(K136,'[1]TAB. PREVIDENCIÁRIA'!$A$298:$D$2558,4,FALSE)/VLOOKUP($C$5,'[1]TAB. PREVIDENCIÁRIA'!$A$298:$D$2558,4,FALSE)</f>
        <v>#NAME?</v>
      </c>
      <c r="F136" s="73">
        <f t="shared" si="56"/>
      </c>
      <c r="G136" s="74" t="e">
        <f t="shared" si="65"/>
        <v>#NAME?</v>
      </c>
      <c r="H136" s="73">
        <f t="shared" si="57"/>
      </c>
      <c r="I136" s="5">
        <f t="shared" si="58"/>
      </c>
      <c r="K136" s="50">
        <f t="shared" si="66"/>
        <v>38869</v>
      </c>
      <c r="L136" s="44">
        <v>30</v>
      </c>
      <c r="M136" s="65"/>
      <c r="N136" s="66">
        <f t="shared" si="59"/>
        <v>0</v>
      </c>
      <c r="P136" s="67">
        <f t="shared" si="60"/>
      </c>
      <c r="R136" s="44">
        <f t="shared" si="61"/>
      </c>
      <c r="S136" s="44">
        <f t="shared" si="62"/>
      </c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20">
        <v>38899</v>
      </c>
      <c r="B137" s="22">
        <f>VLOOKUP(K137,'[1]TAB. SAL. MÍN.'!$A$415:$F$1073,4,FALSE)</f>
        <v>350</v>
      </c>
      <c r="C137" s="42">
        <f t="shared" si="63"/>
        <v>0</v>
      </c>
      <c r="D137" s="69">
        <f t="shared" si="64"/>
      </c>
      <c r="E137" s="72" t="e">
        <f>VLOOKUP(K137,'[1]TAB. PREVIDENCIÁRIA'!$A$298:$D$2558,4,FALSE)/VLOOKUP($C$5,'[1]TAB. PREVIDENCIÁRIA'!$A$298:$D$2558,4,FALSE)</f>
        <v>#NAME?</v>
      </c>
      <c r="F137" s="73">
        <f t="shared" si="56"/>
      </c>
      <c r="G137" s="74" t="e">
        <f t="shared" si="65"/>
        <v>#NAME?</v>
      </c>
      <c r="H137" s="73">
        <f t="shared" si="57"/>
      </c>
      <c r="I137" s="5">
        <f t="shared" si="58"/>
      </c>
      <c r="K137" s="50">
        <f t="shared" si="66"/>
        <v>38899</v>
      </c>
      <c r="L137" s="44">
        <v>30</v>
      </c>
      <c r="M137" s="65"/>
      <c r="N137" s="66">
        <f t="shared" si="59"/>
        <v>0</v>
      </c>
      <c r="P137" s="67">
        <f t="shared" si="60"/>
      </c>
      <c r="R137" s="44">
        <f t="shared" si="61"/>
      </c>
      <c r="S137" s="44">
        <f t="shared" si="62"/>
      </c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20">
        <v>38930</v>
      </c>
      <c r="B138" s="22">
        <f>VLOOKUP(K138,'[1]TAB. SAL. MÍN.'!$A$415:$F$1073,4,FALSE)</f>
        <v>350</v>
      </c>
      <c r="C138" s="42">
        <f t="shared" si="63"/>
        <v>0</v>
      </c>
      <c r="D138" s="69">
        <f t="shared" si="64"/>
      </c>
      <c r="E138" s="72" t="e">
        <f>VLOOKUP(K138,'[1]TAB. PREVIDENCIÁRIA'!$A$298:$D$2558,4,FALSE)/VLOOKUP($C$5,'[1]TAB. PREVIDENCIÁRIA'!$A$298:$D$2558,4,FALSE)</f>
        <v>#NAME?</v>
      </c>
      <c r="F138" s="73">
        <f t="shared" si="56"/>
      </c>
      <c r="G138" s="74" t="e">
        <f t="shared" si="65"/>
        <v>#NAME?</v>
      </c>
      <c r="H138" s="73">
        <f t="shared" si="57"/>
      </c>
      <c r="I138" s="5">
        <f t="shared" si="58"/>
      </c>
      <c r="K138" s="50">
        <f t="shared" si="66"/>
        <v>38930</v>
      </c>
      <c r="L138" s="44">
        <v>30</v>
      </c>
      <c r="M138" s="65"/>
      <c r="N138" s="66">
        <f t="shared" si="59"/>
        <v>0</v>
      </c>
      <c r="P138" s="67">
        <f t="shared" si="60"/>
      </c>
      <c r="R138" s="44">
        <f t="shared" si="61"/>
      </c>
      <c r="S138" s="44">
        <f t="shared" si="62"/>
      </c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20">
        <v>38961</v>
      </c>
      <c r="B139" s="22">
        <f>VLOOKUP(K139,'[1]TAB. SAL. MÍN.'!$A$415:$F$1073,4,FALSE)</f>
        <v>350</v>
      </c>
      <c r="C139" s="42">
        <f t="shared" si="63"/>
        <v>0</v>
      </c>
      <c r="D139" s="69">
        <f t="shared" si="64"/>
      </c>
      <c r="E139" s="72" t="e">
        <f>VLOOKUP(K139,'[1]TAB. PREVIDENCIÁRIA'!$A$298:$D$2558,4,FALSE)/VLOOKUP($C$5,'[1]TAB. PREVIDENCIÁRIA'!$A$298:$D$2558,4,FALSE)</f>
        <v>#NAME?</v>
      </c>
      <c r="F139" s="73">
        <f t="shared" si="56"/>
      </c>
      <c r="G139" s="74" t="e">
        <f t="shared" si="65"/>
        <v>#NAME?</v>
      </c>
      <c r="H139" s="73">
        <f t="shared" si="57"/>
      </c>
      <c r="I139" s="5">
        <f t="shared" si="58"/>
      </c>
      <c r="K139" s="50">
        <f t="shared" si="66"/>
        <v>38961</v>
      </c>
      <c r="L139" s="44">
        <v>30</v>
      </c>
      <c r="M139" s="65"/>
      <c r="N139" s="66">
        <f t="shared" si="59"/>
        <v>0</v>
      </c>
      <c r="P139" s="67">
        <f t="shared" si="60"/>
      </c>
      <c r="R139" s="44">
        <f t="shared" si="61"/>
      </c>
      <c r="S139" s="44">
        <f t="shared" si="62"/>
      </c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20">
        <v>38991</v>
      </c>
      <c r="B140" s="22">
        <f>VLOOKUP(K140,'[1]TAB. SAL. MÍN.'!$A$415:$F$1073,4,FALSE)</f>
        <v>350</v>
      </c>
      <c r="C140" s="42">
        <f t="shared" si="63"/>
        <v>0</v>
      </c>
      <c r="D140" s="69">
        <f t="shared" si="64"/>
      </c>
      <c r="E140" s="72" t="e">
        <f>VLOOKUP(K140,'[1]TAB. PREVIDENCIÁRIA'!$A$298:$D$2558,4,FALSE)/VLOOKUP($C$5,'[1]TAB. PREVIDENCIÁRIA'!$A$298:$D$2558,4,FALSE)</f>
        <v>#NAME?</v>
      </c>
      <c r="F140" s="73">
        <f t="shared" si="56"/>
      </c>
      <c r="G140" s="74" t="e">
        <f t="shared" si="65"/>
        <v>#NAME?</v>
      </c>
      <c r="H140" s="73">
        <f t="shared" si="57"/>
      </c>
      <c r="I140" s="5">
        <f t="shared" si="58"/>
      </c>
      <c r="K140" s="50">
        <f t="shared" si="66"/>
        <v>38991</v>
      </c>
      <c r="L140" s="44">
        <v>30</v>
      </c>
      <c r="M140" s="65"/>
      <c r="N140" s="66">
        <f t="shared" si="59"/>
        <v>0</v>
      </c>
      <c r="P140" s="67">
        <f t="shared" si="60"/>
      </c>
      <c r="R140" s="44">
        <f t="shared" si="61"/>
      </c>
      <c r="S140" s="44">
        <f t="shared" si="62"/>
      </c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20">
        <v>39022</v>
      </c>
      <c r="B141" s="22">
        <f>VLOOKUP(K141,'[1]TAB. SAL. MÍN.'!$A$415:$F$1073,4,FALSE)</f>
        <v>350</v>
      </c>
      <c r="C141" s="42">
        <f t="shared" si="63"/>
        <v>0</v>
      </c>
      <c r="D141" s="69">
        <f t="shared" si="64"/>
      </c>
      <c r="E141" s="72" t="e">
        <f>VLOOKUP(K141,'[1]TAB. PREVIDENCIÁRIA'!$A$298:$D$2558,4,FALSE)/VLOOKUP($C$5,'[1]TAB. PREVIDENCIÁRIA'!$A$298:$D$2558,4,FALSE)</f>
        <v>#NAME?</v>
      </c>
      <c r="F141" s="73">
        <f t="shared" si="56"/>
      </c>
      <c r="G141" s="74" t="e">
        <f t="shared" si="65"/>
        <v>#NAME?</v>
      </c>
      <c r="H141" s="73">
        <f t="shared" si="57"/>
      </c>
      <c r="I141" s="5">
        <f t="shared" si="58"/>
      </c>
      <c r="K141" s="50">
        <f t="shared" si="66"/>
        <v>39022</v>
      </c>
      <c r="L141" s="44">
        <v>30</v>
      </c>
      <c r="M141" s="65"/>
      <c r="N141" s="66">
        <f t="shared" si="59"/>
        <v>0</v>
      </c>
      <c r="P141" s="67">
        <f t="shared" si="60"/>
      </c>
      <c r="R141" s="44">
        <f t="shared" si="61"/>
      </c>
      <c r="S141" s="44">
        <f t="shared" si="62"/>
      </c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20">
        <v>39052</v>
      </c>
      <c r="B142" s="22">
        <f>VLOOKUP(K142,'[1]TAB. SAL. MÍN.'!$A$415:$F$1073,4,FALSE)</f>
        <v>350</v>
      </c>
      <c r="C142" s="42">
        <f t="shared" si="63"/>
        <v>0</v>
      </c>
      <c r="D142" s="69">
        <f t="shared" si="64"/>
      </c>
      <c r="E142" s="72" t="e">
        <f>VLOOKUP(K142,'[1]TAB. PREVIDENCIÁRIA'!$A$298:$D$2558,4,FALSE)/VLOOKUP($C$5,'[1]TAB. PREVIDENCIÁRIA'!$A$298:$D$2558,4,FALSE)</f>
        <v>#NAME?</v>
      </c>
      <c r="F142" s="73">
        <f t="shared" si="56"/>
      </c>
      <c r="G142" s="74" t="e">
        <f t="shared" si="65"/>
        <v>#NAME?</v>
      </c>
      <c r="H142" s="73">
        <f t="shared" si="57"/>
      </c>
      <c r="I142" s="5">
        <f t="shared" si="58"/>
      </c>
      <c r="K142" s="50">
        <f t="shared" si="66"/>
        <v>39052</v>
      </c>
      <c r="L142" s="44">
        <v>30</v>
      </c>
      <c r="M142" s="65"/>
      <c r="N142" s="66">
        <f t="shared" si="59"/>
        <v>0</v>
      </c>
      <c r="P142" s="67">
        <f t="shared" si="60"/>
      </c>
      <c r="R142" s="44">
        <f t="shared" si="61"/>
      </c>
      <c r="S142" s="44">
        <f t="shared" si="62"/>
      </c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1" t="s">
        <v>35</v>
      </c>
      <c r="B143" s="22">
        <f>LARGE(N131:N142,1)</f>
        <v>0</v>
      </c>
      <c r="C143" s="42">
        <f>M143</f>
        <v>0</v>
      </c>
      <c r="D143" s="69">
        <f>IF(B143=0,"",ROUND(B143*C143/12,2))</f>
      </c>
      <c r="E143" s="72" t="e">
        <f>IF(SUM(C131:C142)=0,E142,SMALL(R131:R142,1))</f>
        <v>#NAME?</v>
      </c>
      <c r="F143" s="73">
        <f t="shared" si="56"/>
      </c>
      <c r="G143" s="74" t="e">
        <f>IF(SUM(C131:C142)=0,G142,SMALL(S131:S142,1))</f>
        <v>#NAME?</v>
      </c>
      <c r="H143" s="73">
        <f t="shared" si="57"/>
      </c>
      <c r="I143" s="5">
        <f t="shared" si="58"/>
      </c>
      <c r="K143" s="50">
        <f>K142</f>
        <v>39052</v>
      </c>
      <c r="L143" s="44">
        <f>YEAR(K143)</f>
        <v>2006</v>
      </c>
      <c r="M143" s="68">
        <f>IF(L143=$M$11,$N$11,IF(L143=$M$12,$N$12,0))</f>
        <v>0</v>
      </c>
      <c r="N143" s="66">
        <f t="shared" si="59"/>
        <v>0</v>
      </c>
      <c r="P143" s="67">
        <f t="shared" si="60"/>
      </c>
      <c r="R143" s="44">
        <f t="shared" si="61"/>
      </c>
      <c r="S143" s="44">
        <f t="shared" si="62"/>
      </c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20">
        <v>39083</v>
      </c>
      <c r="B144" s="22">
        <f>VLOOKUP(K144,'[1]TAB. SAL. MÍN.'!$A$415:$F$1073,4,FALSE)</f>
        <v>350</v>
      </c>
      <c r="C144" s="42">
        <f aca="true" t="shared" si="67" ref="C144:C155">IF(AND(K144&gt;=$M$6,K144&lt;=$M$4),HLOOKUP(A144,$M$6:$Q$10,4,FALSE),0)</f>
        <v>0</v>
      </c>
      <c r="D144" s="69">
        <f aca="true" t="shared" si="68" ref="D144:D155">IF(C144=0,"",ROUND(B144*C144/L144,2))</f>
      </c>
      <c r="E144" s="72" t="e">
        <f>VLOOKUP(K144,'[1]TAB. PREVIDENCIÁRIA'!$A$298:$D$2558,4,FALSE)/VLOOKUP($C$5,'[1]TAB. PREVIDENCIÁRIA'!$A$298:$D$2558,4,FALSE)</f>
        <v>#NAME?</v>
      </c>
      <c r="F144" s="73">
        <f t="shared" si="56"/>
      </c>
      <c r="G144" s="74" t="e">
        <f aca="true" t="shared" si="69" ref="G144:G155">IF(K144&lt;$C$3,DAYS360($C$3,$C$5)/30*$C$4,DAYS360(K144,$C$5)/30*$C$4)</f>
        <v>#NAME?</v>
      </c>
      <c r="H144" s="73">
        <f t="shared" si="57"/>
      </c>
      <c r="I144" s="5">
        <f t="shared" si="58"/>
      </c>
      <c r="K144" s="50">
        <f aca="true" t="shared" si="70" ref="K144:K155">A144</f>
        <v>39083</v>
      </c>
      <c r="L144" s="44">
        <v>30</v>
      </c>
      <c r="M144" s="65"/>
      <c r="N144" s="66">
        <f t="shared" si="59"/>
        <v>0</v>
      </c>
      <c r="P144" s="67">
        <f t="shared" si="60"/>
      </c>
      <c r="R144" s="44">
        <f t="shared" si="61"/>
      </c>
      <c r="S144" s="44">
        <f t="shared" si="62"/>
      </c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20">
        <v>39114</v>
      </c>
      <c r="B145" s="22">
        <f>VLOOKUP(K145,'[1]TAB. SAL. MÍN.'!$A$415:$F$1073,4,FALSE)</f>
        <v>350</v>
      </c>
      <c r="C145" s="42">
        <f t="shared" si="67"/>
        <v>0</v>
      </c>
      <c r="D145" s="69">
        <f t="shared" si="68"/>
      </c>
      <c r="E145" s="72" t="e">
        <f>VLOOKUP(K145,'[1]TAB. PREVIDENCIÁRIA'!$A$298:$D$2558,4,FALSE)/VLOOKUP($C$5,'[1]TAB. PREVIDENCIÁRIA'!$A$298:$D$2558,4,FALSE)</f>
        <v>#NAME?</v>
      </c>
      <c r="F145" s="73">
        <f t="shared" si="56"/>
      </c>
      <c r="G145" s="74" t="e">
        <f t="shared" si="69"/>
        <v>#NAME?</v>
      </c>
      <c r="H145" s="73">
        <f t="shared" si="57"/>
      </c>
      <c r="I145" s="5">
        <f t="shared" si="58"/>
      </c>
      <c r="K145" s="50">
        <f t="shared" si="70"/>
        <v>39114</v>
      </c>
      <c r="L145" s="44">
        <v>30</v>
      </c>
      <c r="M145" s="65"/>
      <c r="N145" s="66">
        <f t="shared" si="59"/>
        <v>0</v>
      </c>
      <c r="P145" s="67">
        <f t="shared" si="60"/>
      </c>
      <c r="R145" s="44">
        <f t="shared" si="61"/>
      </c>
      <c r="S145" s="44">
        <f t="shared" si="62"/>
      </c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20">
        <v>39142</v>
      </c>
      <c r="B146" s="22">
        <f>VLOOKUP(K146,'[1]TAB. SAL. MÍN.'!$A$415:$F$1073,4,FALSE)</f>
        <v>350</v>
      </c>
      <c r="C146" s="42">
        <f t="shared" si="67"/>
        <v>0</v>
      </c>
      <c r="D146" s="69">
        <f t="shared" si="68"/>
      </c>
      <c r="E146" s="72" t="e">
        <f>VLOOKUP(K146,'[1]TAB. PREVIDENCIÁRIA'!$A$298:$D$2558,4,FALSE)/VLOOKUP($C$5,'[1]TAB. PREVIDENCIÁRIA'!$A$298:$D$2558,4,FALSE)</f>
        <v>#NAME?</v>
      </c>
      <c r="F146" s="73">
        <f t="shared" si="56"/>
      </c>
      <c r="G146" s="74" t="e">
        <f t="shared" si="69"/>
        <v>#NAME?</v>
      </c>
      <c r="H146" s="73">
        <f t="shared" si="57"/>
      </c>
      <c r="I146" s="5">
        <f t="shared" si="58"/>
      </c>
      <c r="K146" s="50">
        <f t="shared" si="70"/>
        <v>39142</v>
      </c>
      <c r="L146" s="44">
        <v>30</v>
      </c>
      <c r="M146" s="65"/>
      <c r="N146" s="66">
        <f t="shared" si="59"/>
        <v>0</v>
      </c>
      <c r="P146" s="67">
        <f t="shared" si="60"/>
      </c>
      <c r="R146" s="44">
        <f t="shared" si="61"/>
      </c>
      <c r="S146" s="44">
        <f t="shared" si="62"/>
      </c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20">
        <v>39173</v>
      </c>
      <c r="B147" s="22">
        <f>VLOOKUP(K147,'[1]TAB. SAL. MÍN.'!$A$415:$F$1073,4,FALSE)</f>
        <v>380</v>
      </c>
      <c r="C147" s="42">
        <f t="shared" si="67"/>
        <v>0</v>
      </c>
      <c r="D147" s="69">
        <f t="shared" si="68"/>
      </c>
      <c r="E147" s="72" t="e">
        <f>VLOOKUP(K147,'[1]TAB. PREVIDENCIÁRIA'!$A$298:$D$2558,4,FALSE)/VLOOKUP($C$5,'[1]TAB. PREVIDENCIÁRIA'!$A$298:$D$2558,4,FALSE)</f>
        <v>#NAME?</v>
      </c>
      <c r="F147" s="73">
        <f t="shared" si="56"/>
      </c>
      <c r="G147" s="74" t="e">
        <f t="shared" si="69"/>
        <v>#NAME?</v>
      </c>
      <c r="H147" s="73">
        <f t="shared" si="57"/>
      </c>
      <c r="I147" s="5">
        <f t="shared" si="58"/>
      </c>
      <c r="K147" s="50">
        <f t="shared" si="70"/>
        <v>39173</v>
      </c>
      <c r="L147" s="44">
        <v>30</v>
      </c>
      <c r="M147" s="65"/>
      <c r="N147" s="66">
        <f t="shared" si="59"/>
        <v>0</v>
      </c>
      <c r="P147" s="67">
        <f t="shared" si="60"/>
      </c>
      <c r="R147" s="44">
        <f t="shared" si="61"/>
      </c>
      <c r="S147" s="44">
        <f t="shared" si="62"/>
      </c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20">
        <v>39203</v>
      </c>
      <c r="B148" s="22">
        <f>VLOOKUP(K148,'[1]TAB. SAL. MÍN.'!$A$415:$F$1073,4,FALSE)</f>
        <v>380</v>
      </c>
      <c r="C148" s="42">
        <f t="shared" si="67"/>
        <v>0</v>
      </c>
      <c r="D148" s="69">
        <f t="shared" si="68"/>
      </c>
      <c r="E148" s="72" t="e">
        <f>VLOOKUP(K148,'[1]TAB. PREVIDENCIÁRIA'!$A$298:$D$2558,4,FALSE)/VLOOKUP($C$5,'[1]TAB. PREVIDENCIÁRIA'!$A$298:$D$2558,4,FALSE)</f>
        <v>#NAME?</v>
      </c>
      <c r="F148" s="73">
        <f t="shared" si="56"/>
      </c>
      <c r="G148" s="74" t="e">
        <f t="shared" si="69"/>
        <v>#NAME?</v>
      </c>
      <c r="H148" s="73">
        <f t="shared" si="57"/>
      </c>
      <c r="I148" s="5">
        <f t="shared" si="58"/>
      </c>
      <c r="K148" s="50">
        <f t="shared" si="70"/>
        <v>39203</v>
      </c>
      <c r="L148" s="44">
        <v>30</v>
      </c>
      <c r="M148" s="65"/>
      <c r="N148" s="66">
        <f t="shared" si="59"/>
        <v>0</v>
      </c>
      <c r="P148" s="67">
        <f t="shared" si="60"/>
      </c>
      <c r="R148" s="44">
        <f t="shared" si="61"/>
      </c>
      <c r="S148" s="44">
        <f t="shared" si="62"/>
      </c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20">
        <v>39234</v>
      </c>
      <c r="B149" s="22">
        <f>VLOOKUP(K149,'[1]TAB. SAL. MÍN.'!$A$415:$F$1073,4,FALSE)</f>
        <v>380</v>
      </c>
      <c r="C149" s="42">
        <f t="shared" si="67"/>
        <v>0</v>
      </c>
      <c r="D149" s="69">
        <f t="shared" si="68"/>
      </c>
      <c r="E149" s="72" t="e">
        <f>VLOOKUP(K149,'[1]TAB. PREVIDENCIÁRIA'!$A$298:$D$2558,4,FALSE)/VLOOKUP($C$5,'[1]TAB. PREVIDENCIÁRIA'!$A$298:$D$2558,4,FALSE)</f>
        <v>#NAME?</v>
      </c>
      <c r="F149" s="73">
        <f t="shared" si="56"/>
      </c>
      <c r="G149" s="74" t="e">
        <f t="shared" si="69"/>
        <v>#NAME?</v>
      </c>
      <c r="H149" s="73">
        <f t="shared" si="57"/>
      </c>
      <c r="I149" s="5">
        <f t="shared" si="58"/>
      </c>
      <c r="K149" s="50">
        <f t="shared" si="70"/>
        <v>39234</v>
      </c>
      <c r="L149" s="44">
        <v>30</v>
      </c>
      <c r="M149" s="65"/>
      <c r="N149" s="66">
        <f t="shared" si="59"/>
        <v>0</v>
      </c>
      <c r="P149" s="67">
        <f t="shared" si="60"/>
      </c>
      <c r="R149" s="44">
        <f t="shared" si="61"/>
      </c>
      <c r="S149" s="44">
        <f t="shared" si="62"/>
      </c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20">
        <v>39264</v>
      </c>
      <c r="B150" s="22">
        <f>VLOOKUP(K150,'[1]TAB. SAL. MÍN.'!$A$415:$F$1073,4,FALSE)</f>
        <v>380</v>
      </c>
      <c r="C150" s="42">
        <f t="shared" si="67"/>
        <v>0</v>
      </c>
      <c r="D150" s="69">
        <f t="shared" si="68"/>
      </c>
      <c r="E150" s="72" t="e">
        <f>VLOOKUP(K150,'[1]TAB. PREVIDENCIÁRIA'!$A$298:$D$2558,4,FALSE)/VLOOKUP($C$5,'[1]TAB. PREVIDENCIÁRIA'!$A$298:$D$2558,4,FALSE)</f>
        <v>#NAME?</v>
      </c>
      <c r="F150" s="73">
        <f t="shared" si="56"/>
      </c>
      <c r="G150" s="74" t="e">
        <f t="shared" si="69"/>
        <v>#NAME?</v>
      </c>
      <c r="H150" s="73">
        <f t="shared" si="57"/>
      </c>
      <c r="I150" s="5">
        <f t="shared" si="58"/>
      </c>
      <c r="K150" s="50">
        <f t="shared" si="70"/>
        <v>39264</v>
      </c>
      <c r="L150" s="44">
        <v>30</v>
      </c>
      <c r="M150" s="65"/>
      <c r="N150" s="66">
        <f t="shared" si="59"/>
        <v>0</v>
      </c>
      <c r="P150" s="67">
        <f t="shared" si="60"/>
      </c>
      <c r="R150" s="44">
        <f t="shared" si="61"/>
      </c>
      <c r="S150" s="44">
        <f t="shared" si="62"/>
      </c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20">
        <v>39295</v>
      </c>
      <c r="B151" s="22">
        <f>VLOOKUP(K151,'[1]TAB. SAL. MÍN.'!$A$415:$F$1073,4,FALSE)</f>
        <v>380</v>
      </c>
      <c r="C151" s="42">
        <f t="shared" si="67"/>
        <v>0</v>
      </c>
      <c r="D151" s="69">
        <f t="shared" si="68"/>
      </c>
      <c r="E151" s="72" t="e">
        <f>VLOOKUP(K151,'[1]TAB. PREVIDENCIÁRIA'!$A$298:$D$2558,4,FALSE)/VLOOKUP($C$5,'[1]TAB. PREVIDENCIÁRIA'!$A$298:$D$2558,4,FALSE)</f>
        <v>#NAME?</v>
      </c>
      <c r="F151" s="73">
        <f t="shared" si="56"/>
      </c>
      <c r="G151" s="74" t="e">
        <f t="shared" si="69"/>
        <v>#NAME?</v>
      </c>
      <c r="H151" s="73">
        <f t="shared" si="57"/>
      </c>
      <c r="I151" s="5">
        <f t="shared" si="58"/>
      </c>
      <c r="K151" s="50">
        <f t="shared" si="70"/>
        <v>39295</v>
      </c>
      <c r="L151" s="44">
        <v>30</v>
      </c>
      <c r="M151" s="65"/>
      <c r="N151" s="66">
        <f t="shared" si="59"/>
        <v>0</v>
      </c>
      <c r="P151" s="67">
        <f t="shared" si="60"/>
      </c>
      <c r="R151" s="44">
        <f t="shared" si="61"/>
      </c>
      <c r="S151" s="44">
        <f t="shared" si="62"/>
      </c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20">
        <v>39326</v>
      </c>
      <c r="B152" s="22">
        <f>VLOOKUP(K152,'[1]TAB. SAL. MÍN.'!$A$415:$F$1073,4,FALSE)</f>
        <v>380</v>
      </c>
      <c r="C152" s="42">
        <f t="shared" si="67"/>
        <v>0</v>
      </c>
      <c r="D152" s="69">
        <f t="shared" si="68"/>
      </c>
      <c r="E152" s="72" t="e">
        <f>VLOOKUP(K152,'[1]TAB. PREVIDENCIÁRIA'!$A$298:$D$2558,4,FALSE)/VLOOKUP($C$5,'[1]TAB. PREVIDENCIÁRIA'!$A$298:$D$2558,4,FALSE)</f>
        <v>#NAME?</v>
      </c>
      <c r="F152" s="73">
        <f t="shared" si="56"/>
      </c>
      <c r="G152" s="74" t="e">
        <f t="shared" si="69"/>
        <v>#NAME?</v>
      </c>
      <c r="H152" s="73">
        <f t="shared" si="57"/>
      </c>
      <c r="I152" s="5">
        <f t="shared" si="58"/>
      </c>
      <c r="K152" s="50">
        <f t="shared" si="70"/>
        <v>39326</v>
      </c>
      <c r="L152" s="44">
        <v>30</v>
      </c>
      <c r="M152" s="65"/>
      <c r="N152" s="66">
        <f t="shared" si="59"/>
        <v>0</v>
      </c>
      <c r="P152" s="67">
        <f t="shared" si="60"/>
      </c>
      <c r="R152" s="44">
        <f t="shared" si="61"/>
      </c>
      <c r="S152" s="44">
        <f t="shared" si="62"/>
      </c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20">
        <v>39356</v>
      </c>
      <c r="B153" s="22">
        <f>VLOOKUP(K153,'[1]TAB. SAL. MÍN.'!$A$415:$F$1073,4,FALSE)</f>
        <v>380</v>
      </c>
      <c r="C153" s="42">
        <f t="shared" si="67"/>
        <v>0</v>
      </c>
      <c r="D153" s="69">
        <f t="shared" si="68"/>
      </c>
      <c r="E153" s="72" t="e">
        <f>VLOOKUP(K153,'[1]TAB. PREVIDENCIÁRIA'!$A$298:$D$2558,4,FALSE)/VLOOKUP($C$5,'[1]TAB. PREVIDENCIÁRIA'!$A$298:$D$2558,4,FALSE)</f>
        <v>#NAME?</v>
      </c>
      <c r="F153" s="73">
        <f t="shared" si="56"/>
      </c>
      <c r="G153" s="74" t="e">
        <f t="shared" si="69"/>
        <v>#NAME?</v>
      </c>
      <c r="H153" s="73">
        <f t="shared" si="57"/>
      </c>
      <c r="I153" s="5">
        <f t="shared" si="58"/>
      </c>
      <c r="K153" s="50">
        <f t="shared" si="70"/>
        <v>39356</v>
      </c>
      <c r="L153" s="44">
        <v>30</v>
      </c>
      <c r="M153" s="65"/>
      <c r="N153" s="66">
        <f t="shared" si="59"/>
        <v>0</v>
      </c>
      <c r="P153" s="67">
        <f t="shared" si="60"/>
      </c>
      <c r="R153" s="44">
        <f t="shared" si="61"/>
      </c>
      <c r="S153" s="44">
        <f t="shared" si="62"/>
      </c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20">
        <v>39387</v>
      </c>
      <c r="B154" s="22">
        <f>VLOOKUP(K154,'[1]TAB. SAL. MÍN.'!$A$415:$F$1073,4,FALSE)</f>
        <v>380</v>
      </c>
      <c r="C154" s="42">
        <f t="shared" si="67"/>
        <v>0</v>
      </c>
      <c r="D154" s="69">
        <f t="shared" si="68"/>
      </c>
      <c r="E154" s="72" t="e">
        <f>VLOOKUP(K154,'[1]TAB. PREVIDENCIÁRIA'!$A$298:$D$2558,4,FALSE)/VLOOKUP($C$5,'[1]TAB. PREVIDENCIÁRIA'!$A$298:$D$2558,4,FALSE)</f>
        <v>#NAME?</v>
      </c>
      <c r="F154" s="73">
        <f t="shared" si="56"/>
      </c>
      <c r="G154" s="74" t="e">
        <f t="shared" si="69"/>
        <v>#NAME?</v>
      </c>
      <c r="H154" s="73">
        <f t="shared" si="57"/>
      </c>
      <c r="I154" s="5">
        <f t="shared" si="58"/>
      </c>
      <c r="K154" s="50">
        <f t="shared" si="70"/>
        <v>39387</v>
      </c>
      <c r="L154" s="44">
        <v>30</v>
      </c>
      <c r="M154" s="65"/>
      <c r="N154" s="66">
        <f t="shared" si="59"/>
        <v>0</v>
      </c>
      <c r="P154" s="67">
        <f t="shared" si="60"/>
      </c>
      <c r="R154" s="44">
        <f t="shared" si="61"/>
      </c>
      <c r="S154" s="44">
        <f t="shared" si="62"/>
      </c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20">
        <v>39417</v>
      </c>
      <c r="B155" s="22">
        <f>VLOOKUP(K155,'[1]TAB. SAL. MÍN.'!$A$415:$F$1073,4,FALSE)</f>
        <v>380</v>
      </c>
      <c r="C155" s="42">
        <f t="shared" si="67"/>
        <v>0</v>
      </c>
      <c r="D155" s="69">
        <f t="shared" si="68"/>
      </c>
      <c r="E155" s="72" t="e">
        <f>VLOOKUP(K155,'[1]TAB. PREVIDENCIÁRIA'!$A$298:$D$2558,4,FALSE)/VLOOKUP($C$5,'[1]TAB. PREVIDENCIÁRIA'!$A$298:$D$2558,4,FALSE)</f>
        <v>#NAME?</v>
      </c>
      <c r="F155" s="73">
        <f aca="true" t="shared" si="71" ref="F155:F186">IF(D155="","",ROUND(D155*E155,2))</f>
      </c>
      <c r="G155" s="74" t="e">
        <f t="shared" si="69"/>
        <v>#NAME?</v>
      </c>
      <c r="H155" s="73">
        <f aca="true" t="shared" si="72" ref="H155:H186">IF(F155="","",ROUND(F155*G155,2))</f>
      </c>
      <c r="I155" s="5">
        <f aca="true" t="shared" si="73" ref="I155:I186">IF(H155="","",F155+H155)</f>
      </c>
      <c r="K155" s="50">
        <f t="shared" si="70"/>
        <v>39417</v>
      </c>
      <c r="L155" s="44">
        <v>30</v>
      </c>
      <c r="M155" s="65"/>
      <c r="N155" s="66">
        <f aca="true" t="shared" si="74" ref="N155:N186">IF(D155="",0,B155)</f>
        <v>0</v>
      </c>
      <c r="P155" s="67">
        <f aca="true" t="shared" si="75" ref="P155:P186">IF(I155="","",1)</f>
      </c>
      <c r="R155" s="44">
        <f aca="true" t="shared" si="76" ref="R155:R186">IF(I155="","",E155)</f>
      </c>
      <c r="S155" s="44">
        <f aca="true" t="shared" si="77" ref="S155:S186">IF(I155="","",G155)</f>
      </c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1" t="s">
        <v>36</v>
      </c>
      <c r="B156" s="22">
        <f>LARGE(N144:N155,1)</f>
        <v>0</v>
      </c>
      <c r="C156" s="42">
        <f>M156</f>
        <v>0</v>
      </c>
      <c r="D156" s="69">
        <f>IF(B156=0,"",ROUND(B156*C156/12,2))</f>
      </c>
      <c r="E156" s="72" t="e">
        <f>IF(SUM(C144:C155)=0,E155,SMALL(R144:R155,1))</f>
        <v>#NAME?</v>
      </c>
      <c r="F156" s="73">
        <f t="shared" si="71"/>
      </c>
      <c r="G156" s="74" t="e">
        <f>IF(SUM(C144:C155)=0,G155,SMALL(S144:S155,1))</f>
        <v>#NAME?</v>
      </c>
      <c r="H156" s="73">
        <f t="shared" si="72"/>
      </c>
      <c r="I156" s="5">
        <f t="shared" si="73"/>
      </c>
      <c r="K156" s="50">
        <f>K155</f>
        <v>39417</v>
      </c>
      <c r="L156" s="44">
        <f>YEAR(K156)</f>
        <v>2007</v>
      </c>
      <c r="M156" s="68">
        <f>IF(L156=$M$11,$N$11,IF(L156=$M$12,$N$12,0))</f>
        <v>0</v>
      </c>
      <c r="N156" s="66">
        <f t="shared" si="74"/>
        <v>0</v>
      </c>
      <c r="P156" s="67">
        <f t="shared" si="75"/>
      </c>
      <c r="R156" s="44">
        <f t="shared" si="76"/>
      </c>
      <c r="S156" s="44">
        <f t="shared" si="77"/>
      </c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20">
        <v>39448</v>
      </c>
      <c r="B157" s="22">
        <f>VLOOKUP(K157,'[1]TAB. SAL. MÍN.'!$A$415:$F$1073,4,FALSE)</f>
        <v>380</v>
      </c>
      <c r="C157" s="42">
        <f aca="true" t="shared" si="78" ref="C157:C168">IF(AND(K157&gt;=$M$6,K157&lt;=$M$4),HLOOKUP(A157,$M$6:$Q$10,4,FALSE),0)</f>
        <v>0</v>
      </c>
      <c r="D157" s="69">
        <f aca="true" t="shared" si="79" ref="D157:D168">IF(C157=0,"",ROUND(B157*C157/L157,2))</f>
      </c>
      <c r="E157" s="72" t="e">
        <f>VLOOKUP(K157,'[1]TAB. PREVIDENCIÁRIA'!$A$298:$D$2558,4,FALSE)/VLOOKUP($C$5,'[1]TAB. PREVIDENCIÁRIA'!$A$298:$D$2558,4,FALSE)</f>
        <v>#NAME?</v>
      </c>
      <c r="F157" s="73">
        <f t="shared" si="71"/>
      </c>
      <c r="G157" s="74" t="e">
        <f aca="true" t="shared" si="80" ref="G157:G168">IF(K157&lt;$C$3,DAYS360($C$3,$C$5)/30*$C$4,DAYS360(K157,$C$5)/30*$C$4)</f>
        <v>#NAME?</v>
      </c>
      <c r="H157" s="73">
        <f t="shared" si="72"/>
      </c>
      <c r="I157" s="5">
        <f t="shared" si="73"/>
      </c>
      <c r="K157" s="50">
        <f aca="true" t="shared" si="81" ref="K157:K168">A157</f>
        <v>39448</v>
      </c>
      <c r="L157" s="44">
        <v>30</v>
      </c>
      <c r="M157" s="65"/>
      <c r="N157" s="66">
        <f t="shared" si="74"/>
        <v>0</v>
      </c>
      <c r="P157" s="67">
        <f t="shared" si="75"/>
      </c>
      <c r="R157" s="44">
        <f t="shared" si="76"/>
      </c>
      <c r="S157" s="44">
        <f t="shared" si="77"/>
      </c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20">
        <v>39479</v>
      </c>
      <c r="B158" s="22">
        <f>VLOOKUP(K158,'[1]TAB. SAL. MÍN.'!$A$415:$F$1073,4,FALSE)</f>
        <v>380</v>
      </c>
      <c r="C158" s="42">
        <f t="shared" si="78"/>
        <v>0</v>
      </c>
      <c r="D158" s="69">
        <f t="shared" si="79"/>
      </c>
      <c r="E158" s="72" t="e">
        <f>VLOOKUP(K158,'[1]TAB. PREVIDENCIÁRIA'!$A$298:$D$2558,4,FALSE)/VLOOKUP($C$5,'[1]TAB. PREVIDENCIÁRIA'!$A$298:$D$2558,4,FALSE)</f>
        <v>#NAME?</v>
      </c>
      <c r="F158" s="73">
        <f t="shared" si="71"/>
      </c>
      <c r="G158" s="74" t="e">
        <f t="shared" si="80"/>
        <v>#NAME?</v>
      </c>
      <c r="H158" s="73">
        <f t="shared" si="72"/>
      </c>
      <c r="I158" s="5">
        <f t="shared" si="73"/>
      </c>
      <c r="K158" s="50">
        <f t="shared" si="81"/>
        <v>39479</v>
      </c>
      <c r="L158" s="44">
        <v>30</v>
      </c>
      <c r="M158" s="65"/>
      <c r="N158" s="66">
        <f t="shared" si="74"/>
        <v>0</v>
      </c>
      <c r="P158" s="67">
        <f t="shared" si="75"/>
      </c>
      <c r="R158" s="44">
        <f t="shared" si="76"/>
      </c>
      <c r="S158" s="44">
        <f t="shared" si="77"/>
      </c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20">
        <v>39508</v>
      </c>
      <c r="B159" s="22">
        <f>VLOOKUP(K159,'[1]TAB. SAL. MÍN.'!$A$415:$F$1073,4,FALSE)</f>
        <v>415</v>
      </c>
      <c r="C159" s="42">
        <f t="shared" si="78"/>
        <v>0</v>
      </c>
      <c r="D159" s="69">
        <f t="shared" si="79"/>
      </c>
      <c r="E159" s="72" t="e">
        <f>VLOOKUP(K159,'[1]TAB. PREVIDENCIÁRIA'!$A$298:$D$2558,4,FALSE)/VLOOKUP($C$5,'[1]TAB. PREVIDENCIÁRIA'!$A$298:$D$2558,4,FALSE)</f>
        <v>#NAME?</v>
      </c>
      <c r="F159" s="73">
        <f t="shared" si="71"/>
      </c>
      <c r="G159" s="74" t="e">
        <f t="shared" si="80"/>
        <v>#NAME?</v>
      </c>
      <c r="H159" s="73">
        <f t="shared" si="72"/>
      </c>
      <c r="I159" s="5">
        <f t="shared" si="73"/>
      </c>
      <c r="K159" s="50">
        <f t="shared" si="81"/>
        <v>39508</v>
      </c>
      <c r="L159" s="44">
        <v>30</v>
      </c>
      <c r="M159" s="65"/>
      <c r="N159" s="66">
        <f t="shared" si="74"/>
        <v>0</v>
      </c>
      <c r="P159" s="67">
        <f t="shared" si="75"/>
      </c>
      <c r="R159" s="44">
        <f t="shared" si="76"/>
      </c>
      <c r="S159" s="44">
        <f t="shared" si="77"/>
      </c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20">
        <v>39539</v>
      </c>
      <c r="B160" s="22">
        <f>VLOOKUP(K160,'[1]TAB. SAL. MÍN.'!$A$415:$F$1073,4,FALSE)</f>
        <v>415</v>
      </c>
      <c r="C160" s="42">
        <f t="shared" si="78"/>
        <v>0</v>
      </c>
      <c r="D160" s="69">
        <f t="shared" si="79"/>
      </c>
      <c r="E160" s="72" t="e">
        <f>VLOOKUP(K160,'[1]TAB. PREVIDENCIÁRIA'!$A$298:$D$2558,4,FALSE)/VLOOKUP($C$5,'[1]TAB. PREVIDENCIÁRIA'!$A$298:$D$2558,4,FALSE)</f>
        <v>#NAME?</v>
      </c>
      <c r="F160" s="73">
        <f t="shared" si="71"/>
      </c>
      <c r="G160" s="74" t="e">
        <f t="shared" si="80"/>
        <v>#NAME?</v>
      </c>
      <c r="H160" s="73">
        <f t="shared" si="72"/>
      </c>
      <c r="I160" s="5">
        <f t="shared" si="73"/>
      </c>
      <c r="K160" s="50">
        <f t="shared" si="81"/>
        <v>39539</v>
      </c>
      <c r="L160" s="44">
        <v>30</v>
      </c>
      <c r="M160" s="65"/>
      <c r="N160" s="66">
        <f t="shared" si="74"/>
        <v>0</v>
      </c>
      <c r="P160" s="67">
        <f t="shared" si="75"/>
      </c>
      <c r="R160" s="44">
        <f t="shared" si="76"/>
      </c>
      <c r="S160" s="44">
        <f t="shared" si="77"/>
      </c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20">
        <v>39569</v>
      </c>
      <c r="B161" s="22">
        <f>VLOOKUP(K161,'[1]TAB. SAL. MÍN.'!$A$415:$F$1073,4,FALSE)</f>
        <v>415</v>
      </c>
      <c r="C161" s="42">
        <f t="shared" si="78"/>
        <v>0</v>
      </c>
      <c r="D161" s="69">
        <f t="shared" si="79"/>
      </c>
      <c r="E161" s="72" t="e">
        <f>VLOOKUP(K161,'[1]TAB. PREVIDENCIÁRIA'!$A$298:$D$2558,4,FALSE)/VLOOKUP($C$5,'[1]TAB. PREVIDENCIÁRIA'!$A$298:$D$2558,4,FALSE)</f>
        <v>#NAME?</v>
      </c>
      <c r="F161" s="73">
        <f t="shared" si="71"/>
      </c>
      <c r="G161" s="74" t="e">
        <f t="shared" si="80"/>
        <v>#NAME?</v>
      </c>
      <c r="H161" s="73">
        <f t="shared" si="72"/>
      </c>
      <c r="I161" s="5">
        <f t="shared" si="73"/>
      </c>
      <c r="K161" s="50">
        <f t="shared" si="81"/>
        <v>39569</v>
      </c>
      <c r="L161" s="44">
        <v>30</v>
      </c>
      <c r="M161" s="65"/>
      <c r="N161" s="66">
        <f t="shared" si="74"/>
        <v>0</v>
      </c>
      <c r="P161" s="67">
        <f t="shared" si="75"/>
      </c>
      <c r="R161" s="44">
        <f t="shared" si="76"/>
      </c>
      <c r="S161" s="44">
        <f t="shared" si="77"/>
      </c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20">
        <v>39600</v>
      </c>
      <c r="B162" s="22">
        <f>VLOOKUP(K162,'[1]TAB. SAL. MÍN.'!$A$415:$F$1073,4,FALSE)</f>
        <v>415</v>
      </c>
      <c r="C162" s="42">
        <f t="shared" si="78"/>
        <v>0</v>
      </c>
      <c r="D162" s="69">
        <f t="shared" si="79"/>
      </c>
      <c r="E162" s="72" t="e">
        <f>VLOOKUP(K162,'[1]TAB. PREVIDENCIÁRIA'!$A$298:$D$2558,4,FALSE)/VLOOKUP($C$5,'[1]TAB. PREVIDENCIÁRIA'!$A$298:$D$2558,4,FALSE)</f>
        <v>#NAME?</v>
      </c>
      <c r="F162" s="73">
        <f t="shared" si="71"/>
      </c>
      <c r="G162" s="74" t="e">
        <f t="shared" si="80"/>
        <v>#NAME?</v>
      </c>
      <c r="H162" s="73">
        <f t="shared" si="72"/>
      </c>
      <c r="I162" s="5">
        <f t="shared" si="73"/>
      </c>
      <c r="K162" s="50">
        <f t="shared" si="81"/>
        <v>39600</v>
      </c>
      <c r="L162" s="44">
        <v>30</v>
      </c>
      <c r="M162" s="65"/>
      <c r="N162" s="66">
        <f t="shared" si="74"/>
        <v>0</v>
      </c>
      <c r="P162" s="67">
        <f t="shared" si="75"/>
      </c>
      <c r="R162" s="44">
        <f t="shared" si="76"/>
      </c>
      <c r="S162" s="44">
        <f t="shared" si="77"/>
      </c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20">
        <v>39630</v>
      </c>
      <c r="B163" s="22">
        <f>VLOOKUP(K163,'[1]TAB. SAL. MÍN.'!$A$415:$F$1073,4,FALSE)</f>
        <v>415</v>
      </c>
      <c r="C163" s="42">
        <f t="shared" si="78"/>
        <v>0</v>
      </c>
      <c r="D163" s="69">
        <f t="shared" si="79"/>
      </c>
      <c r="E163" s="72" t="e">
        <f>VLOOKUP(K163,'[1]TAB. PREVIDENCIÁRIA'!$A$298:$D$2558,4,FALSE)/VLOOKUP($C$5,'[1]TAB. PREVIDENCIÁRIA'!$A$298:$D$2558,4,FALSE)</f>
        <v>#NAME?</v>
      </c>
      <c r="F163" s="73">
        <f t="shared" si="71"/>
      </c>
      <c r="G163" s="74" t="e">
        <f t="shared" si="80"/>
        <v>#NAME?</v>
      </c>
      <c r="H163" s="73">
        <f t="shared" si="72"/>
      </c>
      <c r="I163" s="5">
        <f t="shared" si="73"/>
      </c>
      <c r="K163" s="50">
        <f t="shared" si="81"/>
        <v>39630</v>
      </c>
      <c r="L163" s="44">
        <v>30</v>
      </c>
      <c r="M163" s="65"/>
      <c r="N163" s="66">
        <f t="shared" si="74"/>
        <v>0</v>
      </c>
      <c r="P163" s="67">
        <f t="shared" si="75"/>
      </c>
      <c r="R163" s="44">
        <f t="shared" si="76"/>
      </c>
      <c r="S163" s="44">
        <f t="shared" si="77"/>
      </c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20">
        <v>39661</v>
      </c>
      <c r="B164" s="22">
        <f>VLOOKUP(K164,'[1]TAB. SAL. MÍN.'!$A$415:$F$1073,4,FALSE)</f>
        <v>415</v>
      </c>
      <c r="C164" s="42">
        <f t="shared" si="78"/>
        <v>0</v>
      </c>
      <c r="D164" s="69">
        <f t="shared" si="79"/>
      </c>
      <c r="E164" s="72" t="e">
        <f>VLOOKUP(K164,'[1]TAB. PREVIDENCIÁRIA'!$A$298:$D$2558,4,FALSE)/VLOOKUP($C$5,'[1]TAB. PREVIDENCIÁRIA'!$A$298:$D$2558,4,FALSE)</f>
        <v>#NAME?</v>
      </c>
      <c r="F164" s="73">
        <f t="shared" si="71"/>
      </c>
      <c r="G164" s="74" t="e">
        <f t="shared" si="80"/>
        <v>#NAME?</v>
      </c>
      <c r="H164" s="73">
        <f t="shared" si="72"/>
      </c>
      <c r="I164" s="5">
        <f t="shared" si="73"/>
      </c>
      <c r="K164" s="50">
        <f t="shared" si="81"/>
        <v>39661</v>
      </c>
      <c r="L164" s="44">
        <v>30</v>
      </c>
      <c r="M164" s="65"/>
      <c r="N164" s="66">
        <f t="shared" si="74"/>
        <v>0</v>
      </c>
      <c r="P164" s="67">
        <f t="shared" si="75"/>
      </c>
      <c r="R164" s="44">
        <f t="shared" si="76"/>
      </c>
      <c r="S164" s="44">
        <f t="shared" si="77"/>
      </c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20">
        <v>39692</v>
      </c>
      <c r="B165" s="22">
        <f>VLOOKUP(K165,'[1]TAB. SAL. MÍN.'!$A$415:$F$1073,4,FALSE)</f>
        <v>415</v>
      </c>
      <c r="C165" s="42">
        <f t="shared" si="78"/>
        <v>0</v>
      </c>
      <c r="D165" s="69">
        <f t="shared" si="79"/>
      </c>
      <c r="E165" s="72" t="e">
        <f>VLOOKUP(K165,'[1]TAB. PREVIDENCIÁRIA'!$A$298:$D$2558,4,FALSE)/VLOOKUP($C$5,'[1]TAB. PREVIDENCIÁRIA'!$A$298:$D$2558,4,FALSE)</f>
        <v>#NAME?</v>
      </c>
      <c r="F165" s="73">
        <f t="shared" si="71"/>
      </c>
      <c r="G165" s="74" t="e">
        <f t="shared" si="80"/>
        <v>#NAME?</v>
      </c>
      <c r="H165" s="73">
        <f t="shared" si="72"/>
      </c>
      <c r="I165" s="5">
        <f t="shared" si="73"/>
      </c>
      <c r="K165" s="50">
        <f t="shared" si="81"/>
        <v>39692</v>
      </c>
      <c r="L165" s="44">
        <v>30</v>
      </c>
      <c r="M165" s="65"/>
      <c r="N165" s="66">
        <f t="shared" si="74"/>
        <v>0</v>
      </c>
      <c r="P165" s="67">
        <f t="shared" si="75"/>
      </c>
      <c r="R165" s="44">
        <f t="shared" si="76"/>
      </c>
      <c r="S165" s="44">
        <f t="shared" si="77"/>
      </c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20">
        <v>39722</v>
      </c>
      <c r="B166" s="22">
        <f>VLOOKUP(K166,'[1]TAB. SAL. MÍN.'!$A$415:$F$1073,4,FALSE)</f>
        <v>415</v>
      </c>
      <c r="C166" s="42">
        <f t="shared" si="78"/>
        <v>0</v>
      </c>
      <c r="D166" s="69">
        <f t="shared" si="79"/>
      </c>
      <c r="E166" s="72" t="e">
        <f>VLOOKUP(K166,'[1]TAB. PREVIDENCIÁRIA'!$A$298:$D$2558,4,FALSE)/VLOOKUP($C$5,'[1]TAB. PREVIDENCIÁRIA'!$A$298:$D$2558,4,FALSE)</f>
        <v>#NAME?</v>
      </c>
      <c r="F166" s="73">
        <f t="shared" si="71"/>
      </c>
      <c r="G166" s="74" t="e">
        <f t="shared" si="80"/>
        <v>#NAME?</v>
      </c>
      <c r="H166" s="73">
        <f t="shared" si="72"/>
      </c>
      <c r="I166" s="5">
        <f t="shared" si="73"/>
      </c>
      <c r="K166" s="50">
        <f t="shared" si="81"/>
        <v>39722</v>
      </c>
      <c r="L166" s="44">
        <v>30</v>
      </c>
      <c r="M166" s="65"/>
      <c r="N166" s="66">
        <f t="shared" si="74"/>
        <v>0</v>
      </c>
      <c r="P166" s="67">
        <f t="shared" si="75"/>
      </c>
      <c r="R166" s="44">
        <f t="shared" si="76"/>
      </c>
      <c r="S166" s="44">
        <f t="shared" si="77"/>
      </c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20">
        <v>39753</v>
      </c>
      <c r="B167" s="22">
        <f>VLOOKUP(K167,'[1]TAB. SAL. MÍN.'!$A$415:$F$1073,4,FALSE)</f>
        <v>415</v>
      </c>
      <c r="C167" s="42">
        <f t="shared" si="78"/>
        <v>0</v>
      </c>
      <c r="D167" s="69">
        <f t="shared" si="79"/>
      </c>
      <c r="E167" s="72" t="e">
        <f>VLOOKUP(K167,'[1]TAB. PREVIDENCIÁRIA'!$A$298:$D$2558,4,FALSE)/VLOOKUP($C$5,'[1]TAB. PREVIDENCIÁRIA'!$A$298:$D$2558,4,FALSE)</f>
        <v>#NAME?</v>
      </c>
      <c r="F167" s="73">
        <f t="shared" si="71"/>
      </c>
      <c r="G167" s="74" t="e">
        <f t="shared" si="80"/>
        <v>#NAME?</v>
      </c>
      <c r="H167" s="73">
        <f t="shared" si="72"/>
      </c>
      <c r="I167" s="5">
        <f t="shared" si="73"/>
      </c>
      <c r="K167" s="50">
        <f t="shared" si="81"/>
        <v>39753</v>
      </c>
      <c r="L167" s="44">
        <v>30</v>
      </c>
      <c r="M167" s="65"/>
      <c r="N167" s="66">
        <f t="shared" si="74"/>
        <v>0</v>
      </c>
      <c r="P167" s="67">
        <f t="shared" si="75"/>
      </c>
      <c r="R167" s="44">
        <f t="shared" si="76"/>
      </c>
      <c r="S167" s="44">
        <f t="shared" si="77"/>
      </c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20">
        <v>39783</v>
      </c>
      <c r="B168" s="22">
        <f>VLOOKUP(K168,'[1]TAB. SAL. MÍN.'!$A$415:$F$1073,4,FALSE)</f>
        <v>415</v>
      </c>
      <c r="C168" s="42">
        <f t="shared" si="78"/>
        <v>0</v>
      </c>
      <c r="D168" s="69">
        <f t="shared" si="79"/>
      </c>
      <c r="E168" s="72" t="e">
        <f>VLOOKUP(K168,'[1]TAB. PREVIDENCIÁRIA'!$A$298:$D$2558,4,FALSE)/VLOOKUP($C$5,'[1]TAB. PREVIDENCIÁRIA'!$A$298:$D$2558,4,FALSE)</f>
        <v>#NAME?</v>
      </c>
      <c r="F168" s="73">
        <f t="shared" si="71"/>
      </c>
      <c r="G168" s="74" t="e">
        <f t="shared" si="80"/>
        <v>#NAME?</v>
      </c>
      <c r="H168" s="73">
        <f t="shared" si="72"/>
      </c>
      <c r="I168" s="5">
        <f t="shared" si="73"/>
      </c>
      <c r="K168" s="50">
        <f t="shared" si="81"/>
        <v>39783</v>
      </c>
      <c r="L168" s="44">
        <v>30</v>
      </c>
      <c r="M168" s="65"/>
      <c r="N168" s="66">
        <f t="shared" si="74"/>
        <v>0</v>
      </c>
      <c r="P168" s="67">
        <f t="shared" si="75"/>
      </c>
      <c r="R168" s="44">
        <f t="shared" si="76"/>
      </c>
      <c r="S168" s="44">
        <f t="shared" si="77"/>
      </c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1" t="s">
        <v>37</v>
      </c>
      <c r="B169" s="22">
        <f>LARGE(N157:N168,1)</f>
        <v>0</v>
      </c>
      <c r="C169" s="42">
        <f>M169</f>
        <v>0</v>
      </c>
      <c r="D169" s="69">
        <f>IF(B169=0,"",ROUND(B169*C169/12,2))</f>
      </c>
      <c r="E169" s="72" t="e">
        <f>IF(SUM(C157:C168)=0,E168,SMALL(R157:R168,1))</f>
        <v>#NAME?</v>
      </c>
      <c r="F169" s="73">
        <f t="shared" si="71"/>
      </c>
      <c r="G169" s="74" t="e">
        <f>IF(SUM(C157:C168)=0,G168,SMALL(S157:S168,1))</f>
        <v>#NAME?</v>
      </c>
      <c r="H169" s="73">
        <f t="shared" si="72"/>
      </c>
      <c r="I169" s="5">
        <f t="shared" si="73"/>
      </c>
      <c r="K169" s="50">
        <f>K168</f>
        <v>39783</v>
      </c>
      <c r="L169" s="44">
        <f>YEAR(K169)</f>
        <v>2008</v>
      </c>
      <c r="M169" s="68">
        <f>IF(L169=$M$11,$N$11,IF(L169=$M$12,$N$12,0))</f>
        <v>0</v>
      </c>
      <c r="N169" s="66">
        <f t="shared" si="74"/>
        <v>0</v>
      </c>
      <c r="P169" s="67">
        <f t="shared" si="75"/>
      </c>
      <c r="R169" s="44">
        <f t="shared" si="76"/>
      </c>
      <c r="S169" s="44">
        <f t="shared" si="77"/>
      </c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20">
        <v>39814</v>
      </c>
      <c r="B170" s="22">
        <f>VLOOKUP(K170,'[1]TAB. SAL. MÍN.'!$A$415:$F$1073,4,FALSE)</f>
        <v>415</v>
      </c>
      <c r="C170" s="42">
        <f aca="true" t="shared" si="82" ref="C170:C181">IF(AND(K170&gt;=$M$6,K170&lt;=$M$4),HLOOKUP(A170,$M$6:$Q$10,4,FALSE),0)</f>
        <v>0</v>
      </c>
      <c r="D170" s="69">
        <f aca="true" t="shared" si="83" ref="D170:D181">IF(C170=0,"",ROUND(B170*C170/L170,2))</f>
      </c>
      <c r="E170" s="72" t="e">
        <f>VLOOKUP(K170,'[1]TAB. PREVIDENCIÁRIA'!$A$298:$D$2558,4,FALSE)/VLOOKUP($C$5,'[1]TAB. PREVIDENCIÁRIA'!$A$298:$D$2558,4,FALSE)</f>
        <v>#NAME?</v>
      </c>
      <c r="F170" s="73">
        <f t="shared" si="71"/>
      </c>
      <c r="G170" s="74" t="e">
        <f aca="true" t="shared" si="84" ref="G170:G181">IF(K170&lt;$C$3,DAYS360($C$3,$C$5)/30*$C$4,DAYS360(K170,$C$5)/30*$C$4)</f>
        <v>#NAME?</v>
      </c>
      <c r="H170" s="73">
        <f t="shared" si="72"/>
      </c>
      <c r="I170" s="5">
        <f t="shared" si="73"/>
      </c>
      <c r="K170" s="50">
        <f aca="true" t="shared" si="85" ref="K170:K181">A170</f>
        <v>39814</v>
      </c>
      <c r="L170" s="44">
        <v>30</v>
      </c>
      <c r="M170" s="65"/>
      <c r="N170" s="66">
        <f t="shared" si="74"/>
        <v>0</v>
      </c>
      <c r="P170" s="67">
        <f t="shared" si="75"/>
      </c>
      <c r="R170" s="44">
        <f t="shared" si="76"/>
      </c>
      <c r="S170" s="44">
        <f t="shared" si="77"/>
      </c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20">
        <v>39845</v>
      </c>
      <c r="B171" s="22">
        <f>VLOOKUP(K171,'[1]TAB. SAL. MÍN.'!$A$415:$F$1073,4,FALSE)</f>
        <v>415</v>
      </c>
      <c r="C171" s="42">
        <f t="shared" si="82"/>
        <v>0</v>
      </c>
      <c r="D171" s="69">
        <f t="shared" si="83"/>
      </c>
      <c r="E171" s="72" t="e">
        <f>VLOOKUP(K171,'[1]TAB. PREVIDENCIÁRIA'!$A$298:$D$2558,4,FALSE)/VLOOKUP($C$5,'[1]TAB. PREVIDENCIÁRIA'!$A$298:$D$2558,4,FALSE)</f>
        <v>#NAME?</v>
      </c>
      <c r="F171" s="73">
        <f t="shared" si="71"/>
      </c>
      <c r="G171" s="74" t="e">
        <f t="shared" si="84"/>
        <v>#NAME?</v>
      </c>
      <c r="H171" s="73">
        <f t="shared" si="72"/>
      </c>
      <c r="I171" s="5">
        <f t="shared" si="73"/>
      </c>
      <c r="K171" s="50">
        <f t="shared" si="85"/>
        <v>39845</v>
      </c>
      <c r="L171" s="44">
        <v>30</v>
      </c>
      <c r="M171" s="65"/>
      <c r="N171" s="66">
        <f t="shared" si="74"/>
        <v>0</v>
      </c>
      <c r="P171" s="67">
        <f t="shared" si="75"/>
      </c>
      <c r="R171" s="44">
        <f t="shared" si="76"/>
      </c>
      <c r="S171" s="44">
        <f t="shared" si="77"/>
      </c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20">
        <v>39873</v>
      </c>
      <c r="B172" s="22">
        <f>VLOOKUP(K172,'[1]TAB. SAL. MÍN.'!$A$415:$F$1073,4,FALSE)</f>
        <v>415</v>
      </c>
      <c r="C172" s="42">
        <f t="shared" si="82"/>
        <v>0</v>
      </c>
      <c r="D172" s="69">
        <f t="shared" si="83"/>
      </c>
      <c r="E172" s="72" t="e">
        <f>VLOOKUP(K172,'[1]TAB. PREVIDENCIÁRIA'!$A$298:$D$2558,4,FALSE)/VLOOKUP($C$5,'[1]TAB. PREVIDENCIÁRIA'!$A$298:$D$2558,4,FALSE)</f>
        <v>#NAME?</v>
      </c>
      <c r="F172" s="73">
        <f t="shared" si="71"/>
      </c>
      <c r="G172" s="74" t="e">
        <f t="shared" si="84"/>
        <v>#NAME?</v>
      </c>
      <c r="H172" s="73">
        <f t="shared" si="72"/>
      </c>
      <c r="I172" s="5">
        <f t="shared" si="73"/>
      </c>
      <c r="K172" s="50">
        <f t="shared" si="85"/>
        <v>39873</v>
      </c>
      <c r="L172" s="44">
        <v>30</v>
      </c>
      <c r="M172" s="65"/>
      <c r="N172" s="66">
        <f t="shared" si="74"/>
        <v>0</v>
      </c>
      <c r="P172" s="67">
        <f t="shared" si="75"/>
      </c>
      <c r="R172" s="44">
        <f t="shared" si="76"/>
      </c>
      <c r="S172" s="44">
        <f t="shared" si="77"/>
      </c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20">
        <v>39904</v>
      </c>
      <c r="B173" s="22">
        <f>VLOOKUP(K173,'[1]TAB. SAL. MÍN.'!$A$415:$F$1073,4,FALSE)</f>
        <v>415</v>
      </c>
      <c r="C173" s="42">
        <f t="shared" si="82"/>
        <v>0</v>
      </c>
      <c r="D173" s="69">
        <f t="shared" si="83"/>
      </c>
      <c r="E173" s="72" t="e">
        <f>VLOOKUP(K173,'[1]TAB. PREVIDENCIÁRIA'!$A$298:$D$2558,4,FALSE)/VLOOKUP($C$5,'[1]TAB. PREVIDENCIÁRIA'!$A$298:$D$2558,4,FALSE)</f>
        <v>#NAME?</v>
      </c>
      <c r="F173" s="73">
        <f t="shared" si="71"/>
      </c>
      <c r="G173" s="74" t="e">
        <f t="shared" si="84"/>
        <v>#NAME?</v>
      </c>
      <c r="H173" s="73">
        <f t="shared" si="72"/>
      </c>
      <c r="I173" s="5">
        <f t="shared" si="73"/>
      </c>
      <c r="K173" s="50">
        <f t="shared" si="85"/>
        <v>39904</v>
      </c>
      <c r="L173" s="44">
        <v>30</v>
      </c>
      <c r="M173" s="65"/>
      <c r="N173" s="66">
        <f t="shared" si="74"/>
        <v>0</v>
      </c>
      <c r="P173" s="67">
        <f t="shared" si="75"/>
      </c>
      <c r="R173" s="44">
        <f t="shared" si="76"/>
      </c>
      <c r="S173" s="44">
        <f t="shared" si="77"/>
      </c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20">
        <v>39934</v>
      </c>
      <c r="B174" s="22">
        <f>VLOOKUP(K174,'[1]TAB. SAL. MÍN.'!$A$415:$F$1073,4,FALSE)</f>
        <v>415</v>
      </c>
      <c r="C174" s="42">
        <f t="shared" si="82"/>
        <v>0</v>
      </c>
      <c r="D174" s="69">
        <f t="shared" si="83"/>
      </c>
      <c r="E174" s="72" t="e">
        <f>VLOOKUP(K174,'[1]TAB. PREVIDENCIÁRIA'!$A$298:$D$2558,4,FALSE)/VLOOKUP($C$5,'[1]TAB. PREVIDENCIÁRIA'!$A$298:$D$2558,4,FALSE)</f>
        <v>#NAME?</v>
      </c>
      <c r="F174" s="73">
        <f t="shared" si="71"/>
      </c>
      <c r="G174" s="74" t="e">
        <f t="shared" si="84"/>
        <v>#NAME?</v>
      </c>
      <c r="H174" s="73">
        <f t="shared" si="72"/>
      </c>
      <c r="I174" s="5">
        <f t="shared" si="73"/>
      </c>
      <c r="K174" s="50">
        <f t="shared" si="85"/>
        <v>39934</v>
      </c>
      <c r="L174" s="44">
        <v>30</v>
      </c>
      <c r="M174" s="65"/>
      <c r="N174" s="66">
        <f t="shared" si="74"/>
        <v>0</v>
      </c>
      <c r="P174" s="67">
        <f t="shared" si="75"/>
      </c>
      <c r="R174" s="44">
        <f t="shared" si="76"/>
      </c>
      <c r="S174" s="44">
        <f t="shared" si="77"/>
      </c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20">
        <v>39965</v>
      </c>
      <c r="B175" s="22">
        <f>VLOOKUP(K175,'[1]TAB. SAL. MÍN.'!$A$415:$F$1073,4,FALSE)</f>
        <v>415</v>
      </c>
      <c r="C175" s="42">
        <f t="shared" si="82"/>
        <v>0</v>
      </c>
      <c r="D175" s="69">
        <f t="shared" si="83"/>
      </c>
      <c r="E175" s="72" t="e">
        <f>VLOOKUP(K175,'[1]TAB. PREVIDENCIÁRIA'!$A$298:$D$2558,4,FALSE)/VLOOKUP($C$5,'[1]TAB. PREVIDENCIÁRIA'!$A$298:$D$2558,4,FALSE)</f>
        <v>#NAME?</v>
      </c>
      <c r="F175" s="73">
        <f t="shared" si="71"/>
      </c>
      <c r="G175" s="74" t="e">
        <f t="shared" si="84"/>
        <v>#NAME?</v>
      </c>
      <c r="H175" s="73">
        <f t="shared" si="72"/>
      </c>
      <c r="I175" s="5">
        <f t="shared" si="73"/>
      </c>
      <c r="K175" s="50">
        <f t="shared" si="85"/>
        <v>39965</v>
      </c>
      <c r="L175" s="44">
        <v>30</v>
      </c>
      <c r="M175" s="65"/>
      <c r="N175" s="66">
        <f t="shared" si="74"/>
        <v>0</v>
      </c>
      <c r="P175" s="67">
        <f t="shared" si="75"/>
      </c>
      <c r="R175" s="44">
        <f t="shared" si="76"/>
      </c>
      <c r="S175" s="44">
        <f t="shared" si="77"/>
      </c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20">
        <v>39995</v>
      </c>
      <c r="B176" s="22">
        <f>VLOOKUP(K176,'[1]TAB. SAL. MÍN.'!$A$415:$F$1073,4,FALSE)</f>
        <v>415</v>
      </c>
      <c r="C176" s="42">
        <f t="shared" si="82"/>
        <v>0</v>
      </c>
      <c r="D176" s="69">
        <f t="shared" si="83"/>
      </c>
      <c r="E176" s="72" t="e">
        <f>VLOOKUP(K176,'[1]TAB. PREVIDENCIÁRIA'!$A$298:$D$2558,4,FALSE)/VLOOKUP($C$5,'[1]TAB. PREVIDENCIÁRIA'!$A$298:$D$2558,4,FALSE)</f>
        <v>#NAME?</v>
      </c>
      <c r="F176" s="73">
        <f t="shared" si="71"/>
      </c>
      <c r="G176" s="74" t="e">
        <f t="shared" si="84"/>
        <v>#NAME?</v>
      </c>
      <c r="H176" s="73">
        <f t="shared" si="72"/>
      </c>
      <c r="I176" s="5">
        <f t="shared" si="73"/>
      </c>
      <c r="K176" s="50">
        <f t="shared" si="85"/>
        <v>39995</v>
      </c>
      <c r="L176" s="44">
        <v>30</v>
      </c>
      <c r="M176" s="65"/>
      <c r="N176" s="66">
        <f t="shared" si="74"/>
        <v>0</v>
      </c>
      <c r="P176" s="67">
        <f t="shared" si="75"/>
      </c>
      <c r="R176" s="44">
        <f t="shared" si="76"/>
      </c>
      <c r="S176" s="44">
        <f t="shared" si="77"/>
      </c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20">
        <v>40026</v>
      </c>
      <c r="B177" s="22">
        <f>VLOOKUP(K177,'[1]TAB. SAL. MÍN.'!$A$415:$F$1073,4,FALSE)</f>
        <v>415</v>
      </c>
      <c r="C177" s="42">
        <f t="shared" si="82"/>
        <v>0</v>
      </c>
      <c r="D177" s="69">
        <f t="shared" si="83"/>
      </c>
      <c r="E177" s="72" t="e">
        <f>VLOOKUP(K177,'[1]TAB. PREVIDENCIÁRIA'!$A$298:$D$2558,4,FALSE)/VLOOKUP($C$5,'[1]TAB. PREVIDENCIÁRIA'!$A$298:$D$2558,4,FALSE)</f>
        <v>#NAME?</v>
      </c>
      <c r="F177" s="73">
        <f t="shared" si="71"/>
      </c>
      <c r="G177" s="74" t="e">
        <f t="shared" si="84"/>
        <v>#NAME?</v>
      </c>
      <c r="H177" s="73">
        <f t="shared" si="72"/>
      </c>
      <c r="I177" s="5">
        <f t="shared" si="73"/>
      </c>
      <c r="K177" s="50">
        <f t="shared" si="85"/>
        <v>40026</v>
      </c>
      <c r="L177" s="44">
        <v>30</v>
      </c>
      <c r="M177" s="65"/>
      <c r="N177" s="66">
        <f t="shared" si="74"/>
        <v>0</v>
      </c>
      <c r="P177" s="67">
        <f t="shared" si="75"/>
      </c>
      <c r="R177" s="44">
        <f t="shared" si="76"/>
      </c>
      <c r="S177" s="44">
        <f t="shared" si="77"/>
      </c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20">
        <v>40057</v>
      </c>
      <c r="B178" s="22">
        <f>VLOOKUP(K178,'[1]TAB. SAL. MÍN.'!$A$415:$F$1073,4,FALSE)</f>
        <v>415</v>
      </c>
      <c r="C178" s="42">
        <f t="shared" si="82"/>
        <v>0</v>
      </c>
      <c r="D178" s="69">
        <f t="shared" si="83"/>
      </c>
      <c r="E178" s="72" t="e">
        <f>VLOOKUP(K178,'[1]TAB. PREVIDENCIÁRIA'!$A$298:$D$2558,4,FALSE)/VLOOKUP($C$5,'[1]TAB. PREVIDENCIÁRIA'!$A$298:$D$2558,4,FALSE)</f>
        <v>#NAME?</v>
      </c>
      <c r="F178" s="73">
        <f t="shared" si="71"/>
      </c>
      <c r="G178" s="74" t="e">
        <f t="shared" si="84"/>
        <v>#NAME?</v>
      </c>
      <c r="H178" s="73">
        <f t="shared" si="72"/>
      </c>
      <c r="I178" s="5">
        <f t="shared" si="73"/>
      </c>
      <c r="K178" s="50">
        <f t="shared" si="85"/>
        <v>40057</v>
      </c>
      <c r="L178" s="44">
        <v>30</v>
      </c>
      <c r="M178" s="65"/>
      <c r="N178" s="66">
        <f t="shared" si="74"/>
        <v>0</v>
      </c>
      <c r="P178" s="67">
        <f t="shared" si="75"/>
      </c>
      <c r="R178" s="44">
        <f t="shared" si="76"/>
      </c>
      <c r="S178" s="44">
        <f t="shared" si="77"/>
      </c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20">
        <v>40087</v>
      </c>
      <c r="B179" s="22">
        <f>VLOOKUP(K179,'[1]TAB. SAL. MÍN.'!$A$415:$F$1073,4,FALSE)</f>
        <v>415</v>
      </c>
      <c r="C179" s="42">
        <f t="shared" si="82"/>
        <v>0</v>
      </c>
      <c r="D179" s="69">
        <f t="shared" si="83"/>
      </c>
      <c r="E179" s="72" t="e">
        <f>VLOOKUP(K179,'[1]TAB. PREVIDENCIÁRIA'!$A$298:$D$2558,4,FALSE)/VLOOKUP($C$5,'[1]TAB. PREVIDENCIÁRIA'!$A$298:$D$2558,4,FALSE)</f>
        <v>#NAME?</v>
      </c>
      <c r="F179" s="73">
        <f t="shared" si="71"/>
      </c>
      <c r="G179" s="74" t="e">
        <f t="shared" si="84"/>
        <v>#NAME?</v>
      </c>
      <c r="H179" s="73">
        <f t="shared" si="72"/>
      </c>
      <c r="I179" s="5">
        <f t="shared" si="73"/>
      </c>
      <c r="K179" s="50">
        <f t="shared" si="85"/>
        <v>40087</v>
      </c>
      <c r="L179" s="44">
        <v>30</v>
      </c>
      <c r="M179" s="65"/>
      <c r="N179" s="66">
        <f t="shared" si="74"/>
        <v>0</v>
      </c>
      <c r="P179" s="67">
        <f t="shared" si="75"/>
      </c>
      <c r="R179" s="44">
        <f t="shared" si="76"/>
      </c>
      <c r="S179" s="44">
        <f t="shared" si="77"/>
      </c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20">
        <v>40118</v>
      </c>
      <c r="B180" s="22">
        <f>VLOOKUP(K180,'[1]TAB. SAL. MÍN.'!$A$415:$F$1073,4,FALSE)</f>
        <v>415</v>
      </c>
      <c r="C180" s="42">
        <f t="shared" si="82"/>
        <v>0</v>
      </c>
      <c r="D180" s="69">
        <f t="shared" si="83"/>
      </c>
      <c r="E180" s="72" t="e">
        <f>VLOOKUP(K180,'[1]TAB. PREVIDENCIÁRIA'!$A$298:$D$2558,4,FALSE)/VLOOKUP($C$5,'[1]TAB. PREVIDENCIÁRIA'!$A$298:$D$2558,4,FALSE)</f>
        <v>#NAME?</v>
      </c>
      <c r="F180" s="73">
        <f t="shared" si="71"/>
      </c>
      <c r="G180" s="74" t="e">
        <f t="shared" si="84"/>
        <v>#NAME?</v>
      </c>
      <c r="H180" s="73">
        <f t="shared" si="72"/>
      </c>
      <c r="I180" s="5">
        <f t="shared" si="73"/>
      </c>
      <c r="K180" s="50">
        <f t="shared" si="85"/>
        <v>40118</v>
      </c>
      <c r="L180" s="44">
        <v>30</v>
      </c>
      <c r="M180" s="65"/>
      <c r="N180" s="66">
        <f t="shared" si="74"/>
        <v>0</v>
      </c>
      <c r="P180" s="67">
        <f t="shared" si="75"/>
      </c>
      <c r="R180" s="44">
        <f t="shared" si="76"/>
      </c>
      <c r="S180" s="44">
        <f t="shared" si="77"/>
      </c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20">
        <v>40148</v>
      </c>
      <c r="B181" s="22">
        <f>VLOOKUP(K181,'[1]TAB. SAL. MÍN.'!$A$415:$F$1073,4,FALSE)</f>
        <v>415</v>
      </c>
      <c r="C181" s="42">
        <f t="shared" si="82"/>
        <v>0</v>
      </c>
      <c r="D181" s="69">
        <f t="shared" si="83"/>
      </c>
      <c r="E181" s="72" t="e">
        <f>VLOOKUP(K181,'[1]TAB. PREVIDENCIÁRIA'!$A$298:$D$2558,4,FALSE)/VLOOKUP($C$5,'[1]TAB. PREVIDENCIÁRIA'!$A$298:$D$2558,4,FALSE)</f>
        <v>#NAME?</v>
      </c>
      <c r="F181" s="73">
        <f t="shared" si="71"/>
      </c>
      <c r="G181" s="74" t="e">
        <f t="shared" si="84"/>
        <v>#NAME?</v>
      </c>
      <c r="H181" s="73">
        <f t="shared" si="72"/>
      </c>
      <c r="I181" s="5">
        <f t="shared" si="73"/>
      </c>
      <c r="K181" s="50">
        <f t="shared" si="85"/>
        <v>40148</v>
      </c>
      <c r="L181" s="44">
        <v>30</v>
      </c>
      <c r="M181" s="65"/>
      <c r="N181" s="66">
        <f t="shared" si="74"/>
        <v>0</v>
      </c>
      <c r="P181" s="67">
        <f t="shared" si="75"/>
      </c>
      <c r="R181" s="44">
        <f t="shared" si="76"/>
      </c>
      <c r="S181" s="44">
        <f t="shared" si="77"/>
      </c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1" t="s">
        <v>38</v>
      </c>
      <c r="B182" s="22">
        <f>LARGE(N170:N181,1)</f>
        <v>0</v>
      </c>
      <c r="C182" s="42">
        <f>M182</f>
        <v>0</v>
      </c>
      <c r="D182" s="69">
        <f>IF(B182=0,"",ROUND(B182*C182/12,2))</f>
      </c>
      <c r="E182" s="72" t="e">
        <f>IF(SUM(C170:C181)=0,E181,SMALL(R170:R181,1))</f>
        <v>#NAME?</v>
      </c>
      <c r="F182" s="73">
        <f t="shared" si="71"/>
      </c>
      <c r="G182" s="74" t="e">
        <f>IF(SUM(C170:C181)=0,G181,SMALL(S170:S181,1))</f>
        <v>#NAME?</v>
      </c>
      <c r="H182" s="73">
        <f t="shared" si="72"/>
      </c>
      <c r="I182" s="5">
        <f t="shared" si="73"/>
      </c>
      <c r="K182" s="50">
        <f>K181</f>
        <v>40148</v>
      </c>
      <c r="L182" s="44">
        <f>YEAR(K182)</f>
        <v>2009</v>
      </c>
      <c r="M182" s="68">
        <f>IF(L182=$M$11,$N$11,IF(L182=$M$12,$N$12,0))</f>
        <v>0</v>
      </c>
      <c r="N182" s="66">
        <f t="shared" si="74"/>
        <v>0</v>
      </c>
      <c r="P182" s="67">
        <f t="shared" si="75"/>
      </c>
      <c r="R182" s="44">
        <f t="shared" si="76"/>
      </c>
      <c r="S182" s="44">
        <f t="shared" si="77"/>
      </c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20">
        <v>40179</v>
      </c>
      <c r="B183" s="22">
        <f>VLOOKUP(K183,'[1]TAB. SAL. MÍN.'!$A$415:$F$1073,4,FALSE)</f>
        <v>415</v>
      </c>
      <c r="C183" s="42">
        <f aca="true" t="shared" si="86" ref="C183:C194">IF(AND(K183&gt;=$M$6,K183&lt;=$M$4),HLOOKUP(A183,$M$6:$Q$10,4,FALSE),0)</f>
        <v>0</v>
      </c>
      <c r="D183" s="69">
        <f aca="true" t="shared" si="87" ref="D183:D194">IF(C183=0,"",ROUND(B183*C183/L183,2))</f>
      </c>
      <c r="E183" s="72" t="e">
        <f>VLOOKUP(K183,'[1]TAB. PREVIDENCIÁRIA'!$A$298:$D$2558,4,FALSE)/VLOOKUP($C$5,'[1]TAB. PREVIDENCIÁRIA'!$A$298:$D$2558,4,FALSE)</f>
        <v>#NAME?</v>
      </c>
      <c r="F183" s="73">
        <f t="shared" si="71"/>
      </c>
      <c r="G183" s="74" t="e">
        <f aca="true" t="shared" si="88" ref="G183:G194">IF(K183&lt;$C$3,DAYS360($C$3,$C$5)/30*$C$4,DAYS360(K183,$C$5)/30*$C$4)</f>
        <v>#NAME?</v>
      </c>
      <c r="H183" s="73">
        <f t="shared" si="72"/>
      </c>
      <c r="I183" s="5">
        <f t="shared" si="73"/>
      </c>
      <c r="K183" s="50">
        <f aca="true" t="shared" si="89" ref="K183:K194">A183</f>
        <v>40179</v>
      </c>
      <c r="L183" s="44">
        <v>30</v>
      </c>
      <c r="M183" s="65"/>
      <c r="N183" s="66">
        <f t="shared" si="74"/>
        <v>0</v>
      </c>
      <c r="P183" s="67">
        <f t="shared" si="75"/>
      </c>
      <c r="R183" s="44">
        <f t="shared" si="76"/>
      </c>
      <c r="S183" s="44">
        <f t="shared" si="77"/>
      </c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20">
        <v>40210</v>
      </c>
      <c r="B184" s="22">
        <f>VLOOKUP(K184,'[1]TAB. SAL. MÍN.'!$A$415:$F$1073,4,FALSE)</f>
        <v>415</v>
      </c>
      <c r="C184" s="42">
        <f t="shared" si="86"/>
        <v>0</v>
      </c>
      <c r="D184" s="69">
        <f t="shared" si="87"/>
      </c>
      <c r="E184" s="72" t="e">
        <f>VLOOKUP(K184,'[1]TAB. PREVIDENCIÁRIA'!$A$298:$D$2558,4,FALSE)/VLOOKUP($C$5,'[1]TAB. PREVIDENCIÁRIA'!$A$298:$D$2558,4,FALSE)</f>
        <v>#NAME?</v>
      </c>
      <c r="F184" s="73">
        <f t="shared" si="71"/>
      </c>
      <c r="G184" s="74" t="e">
        <f t="shared" si="88"/>
        <v>#NAME?</v>
      </c>
      <c r="H184" s="73">
        <f t="shared" si="72"/>
      </c>
      <c r="I184" s="5">
        <f t="shared" si="73"/>
      </c>
      <c r="K184" s="50">
        <f t="shared" si="89"/>
        <v>40210</v>
      </c>
      <c r="L184" s="44">
        <v>30</v>
      </c>
      <c r="M184" s="65"/>
      <c r="N184" s="66">
        <f t="shared" si="74"/>
        <v>0</v>
      </c>
      <c r="P184" s="67">
        <f t="shared" si="75"/>
      </c>
      <c r="R184" s="44">
        <f t="shared" si="76"/>
      </c>
      <c r="S184" s="44">
        <f t="shared" si="77"/>
      </c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20">
        <v>40238</v>
      </c>
      <c r="B185" s="22">
        <f>VLOOKUP(K185,'[1]TAB. SAL. MÍN.'!$A$415:$F$1073,4,FALSE)</f>
        <v>415</v>
      </c>
      <c r="C185" s="42">
        <f t="shared" si="86"/>
        <v>0</v>
      </c>
      <c r="D185" s="69">
        <f t="shared" si="87"/>
      </c>
      <c r="E185" s="72" t="e">
        <f>VLOOKUP(K185,'[1]TAB. PREVIDENCIÁRIA'!$A$298:$D$2558,4,FALSE)/VLOOKUP($C$5,'[1]TAB. PREVIDENCIÁRIA'!$A$298:$D$2558,4,FALSE)</f>
        <v>#NAME?</v>
      </c>
      <c r="F185" s="73">
        <f t="shared" si="71"/>
      </c>
      <c r="G185" s="74" t="e">
        <f t="shared" si="88"/>
        <v>#NAME?</v>
      </c>
      <c r="H185" s="73">
        <f t="shared" si="72"/>
      </c>
      <c r="I185" s="5">
        <f t="shared" si="73"/>
      </c>
      <c r="K185" s="50">
        <f t="shared" si="89"/>
        <v>40238</v>
      </c>
      <c r="L185" s="44">
        <v>30</v>
      </c>
      <c r="M185" s="65"/>
      <c r="N185" s="66">
        <f t="shared" si="74"/>
        <v>0</v>
      </c>
      <c r="P185" s="67">
        <f t="shared" si="75"/>
      </c>
      <c r="R185" s="44">
        <f t="shared" si="76"/>
      </c>
      <c r="S185" s="44">
        <f t="shared" si="77"/>
      </c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20">
        <v>40269</v>
      </c>
      <c r="B186" s="22">
        <f>VLOOKUP(K186,'[1]TAB. SAL. MÍN.'!$A$415:$F$1073,4,FALSE)</f>
        <v>415</v>
      </c>
      <c r="C186" s="42">
        <f t="shared" si="86"/>
        <v>0</v>
      </c>
      <c r="D186" s="69">
        <f t="shared" si="87"/>
      </c>
      <c r="E186" s="72" t="e">
        <f>VLOOKUP(K186,'[1]TAB. PREVIDENCIÁRIA'!$A$298:$D$2558,4,FALSE)/VLOOKUP($C$5,'[1]TAB. PREVIDENCIÁRIA'!$A$298:$D$2558,4,FALSE)</f>
        <v>#NAME?</v>
      </c>
      <c r="F186" s="73">
        <f t="shared" si="71"/>
      </c>
      <c r="G186" s="74" t="e">
        <f t="shared" si="88"/>
        <v>#NAME?</v>
      </c>
      <c r="H186" s="73">
        <f t="shared" si="72"/>
      </c>
      <c r="I186" s="5">
        <f t="shared" si="73"/>
      </c>
      <c r="K186" s="50">
        <f t="shared" si="89"/>
        <v>40269</v>
      </c>
      <c r="L186" s="44">
        <v>30</v>
      </c>
      <c r="M186" s="65"/>
      <c r="N186" s="66">
        <f t="shared" si="74"/>
        <v>0</v>
      </c>
      <c r="P186" s="67">
        <f t="shared" si="75"/>
      </c>
      <c r="R186" s="44">
        <f t="shared" si="76"/>
      </c>
      <c r="S186" s="44">
        <f t="shared" si="77"/>
      </c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20">
        <v>40299</v>
      </c>
      <c r="B187" s="22">
        <f>VLOOKUP(K187,'[1]TAB. SAL. MÍN.'!$A$415:$F$1073,4,FALSE)</f>
        <v>415</v>
      </c>
      <c r="C187" s="42">
        <f t="shared" si="86"/>
        <v>0</v>
      </c>
      <c r="D187" s="69">
        <f t="shared" si="87"/>
      </c>
      <c r="E187" s="72" t="e">
        <f>VLOOKUP(K187,'[1]TAB. PREVIDENCIÁRIA'!$A$298:$D$2558,4,FALSE)/VLOOKUP($C$5,'[1]TAB. PREVIDENCIÁRIA'!$A$298:$D$2558,4,FALSE)</f>
        <v>#NAME?</v>
      </c>
      <c r="F187" s="73">
        <f aca="true" t="shared" si="90" ref="F187:F195">IF(D187="","",ROUND(D187*E187,2))</f>
      </c>
      <c r="G187" s="74" t="e">
        <f t="shared" si="88"/>
        <v>#NAME?</v>
      </c>
      <c r="H187" s="73">
        <f aca="true" t="shared" si="91" ref="H187:H195">IF(F187="","",ROUND(F187*G187,2))</f>
      </c>
      <c r="I187" s="5">
        <f aca="true" t="shared" si="92" ref="I187:I195">IF(H187="","",F187+H187)</f>
      </c>
      <c r="K187" s="50">
        <f t="shared" si="89"/>
        <v>40299</v>
      </c>
      <c r="L187" s="44">
        <v>30</v>
      </c>
      <c r="M187" s="65"/>
      <c r="N187" s="66">
        <f aca="true" t="shared" si="93" ref="N187:N195">IF(D187="",0,B187)</f>
        <v>0</v>
      </c>
      <c r="P187" s="67">
        <f aca="true" t="shared" si="94" ref="P187:P195">IF(I187="","",1)</f>
      </c>
      <c r="R187" s="44">
        <f aca="true" t="shared" si="95" ref="R187:R195">IF(I187="","",E187)</f>
      </c>
      <c r="S187" s="44">
        <f aca="true" t="shared" si="96" ref="S187:S195">IF(I187="","",G187)</f>
      </c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20">
        <v>40330</v>
      </c>
      <c r="B188" s="22">
        <f>VLOOKUP(K188,'[1]TAB. SAL. MÍN.'!$A$415:$F$1073,4,FALSE)</f>
        <v>415</v>
      </c>
      <c r="C188" s="42">
        <f t="shared" si="86"/>
        <v>0</v>
      </c>
      <c r="D188" s="69">
        <f t="shared" si="87"/>
      </c>
      <c r="E188" s="72" t="e">
        <f>VLOOKUP(K188,'[1]TAB. PREVIDENCIÁRIA'!$A$298:$D$2558,4,FALSE)/VLOOKUP($C$5,'[1]TAB. PREVIDENCIÁRIA'!$A$298:$D$2558,4,FALSE)</f>
        <v>#NAME?</v>
      </c>
      <c r="F188" s="73">
        <f t="shared" si="90"/>
      </c>
      <c r="G188" s="74" t="e">
        <f t="shared" si="88"/>
        <v>#NAME?</v>
      </c>
      <c r="H188" s="73">
        <f t="shared" si="91"/>
      </c>
      <c r="I188" s="5">
        <f t="shared" si="92"/>
      </c>
      <c r="K188" s="50">
        <f t="shared" si="89"/>
        <v>40330</v>
      </c>
      <c r="L188" s="44">
        <v>30</v>
      </c>
      <c r="M188" s="65"/>
      <c r="N188" s="66">
        <f t="shared" si="93"/>
        <v>0</v>
      </c>
      <c r="P188" s="67">
        <f t="shared" si="94"/>
      </c>
      <c r="R188" s="44">
        <f t="shared" si="95"/>
      </c>
      <c r="S188" s="44">
        <f t="shared" si="96"/>
      </c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20">
        <v>40360</v>
      </c>
      <c r="B189" s="22">
        <f>VLOOKUP(K189,'[1]TAB. SAL. MÍN.'!$A$415:$F$1073,4,FALSE)</f>
        <v>415</v>
      </c>
      <c r="C189" s="42">
        <f t="shared" si="86"/>
        <v>0</v>
      </c>
      <c r="D189" s="69">
        <f t="shared" si="87"/>
      </c>
      <c r="E189" s="72" t="e">
        <f>VLOOKUP(K189,'[1]TAB. PREVIDENCIÁRIA'!$A$298:$D$2558,4,FALSE)/VLOOKUP($C$5,'[1]TAB. PREVIDENCIÁRIA'!$A$298:$D$2558,4,FALSE)</f>
        <v>#NAME?</v>
      </c>
      <c r="F189" s="73">
        <f t="shared" si="90"/>
      </c>
      <c r="G189" s="74" t="e">
        <f t="shared" si="88"/>
        <v>#NAME?</v>
      </c>
      <c r="H189" s="73">
        <f t="shared" si="91"/>
      </c>
      <c r="I189" s="5">
        <f t="shared" si="92"/>
      </c>
      <c r="K189" s="50">
        <f t="shared" si="89"/>
        <v>40360</v>
      </c>
      <c r="L189" s="44">
        <v>30</v>
      </c>
      <c r="M189" s="65"/>
      <c r="N189" s="66">
        <f t="shared" si="93"/>
        <v>0</v>
      </c>
      <c r="P189" s="67">
        <f t="shared" si="94"/>
      </c>
      <c r="R189" s="44">
        <f t="shared" si="95"/>
      </c>
      <c r="S189" s="44">
        <f t="shared" si="96"/>
      </c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20">
        <v>40391</v>
      </c>
      <c r="B190" s="22">
        <f>VLOOKUP(K190,'[1]TAB. SAL. MÍN.'!$A$415:$F$1073,4,FALSE)</f>
        <v>415</v>
      </c>
      <c r="C190" s="42">
        <f t="shared" si="86"/>
        <v>0</v>
      </c>
      <c r="D190" s="69">
        <f t="shared" si="87"/>
      </c>
      <c r="E190" s="72" t="e">
        <f>VLOOKUP(K190,'[1]TAB. PREVIDENCIÁRIA'!$A$298:$D$2558,4,FALSE)/VLOOKUP($C$5,'[1]TAB. PREVIDENCIÁRIA'!$A$298:$D$2558,4,FALSE)</f>
        <v>#NAME?</v>
      </c>
      <c r="F190" s="73">
        <f t="shared" si="90"/>
      </c>
      <c r="G190" s="74" t="e">
        <f t="shared" si="88"/>
        <v>#NAME?</v>
      </c>
      <c r="H190" s="73">
        <f t="shared" si="91"/>
      </c>
      <c r="I190" s="5">
        <f t="shared" si="92"/>
      </c>
      <c r="K190" s="50">
        <f t="shared" si="89"/>
        <v>40391</v>
      </c>
      <c r="L190" s="44">
        <v>30</v>
      </c>
      <c r="M190" s="65"/>
      <c r="N190" s="66">
        <f t="shared" si="93"/>
        <v>0</v>
      </c>
      <c r="P190" s="67">
        <f t="shared" si="94"/>
      </c>
      <c r="R190" s="44">
        <f t="shared" si="95"/>
      </c>
      <c r="S190" s="44">
        <f t="shared" si="96"/>
      </c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20">
        <v>40422</v>
      </c>
      <c r="B191" s="22">
        <f>VLOOKUP(K191,'[1]TAB. SAL. MÍN.'!$A$415:$F$1073,4,FALSE)</f>
        <v>415</v>
      </c>
      <c r="C191" s="42">
        <f t="shared" si="86"/>
        <v>0</v>
      </c>
      <c r="D191" s="69">
        <f t="shared" si="87"/>
      </c>
      <c r="E191" s="72" t="e">
        <f>VLOOKUP(K191,'[1]TAB. PREVIDENCIÁRIA'!$A$298:$D$2558,4,FALSE)/VLOOKUP($C$5,'[1]TAB. PREVIDENCIÁRIA'!$A$298:$D$2558,4,FALSE)</f>
        <v>#NAME?</v>
      </c>
      <c r="F191" s="73">
        <f t="shared" si="90"/>
      </c>
      <c r="G191" s="74" t="e">
        <f t="shared" si="88"/>
        <v>#NAME?</v>
      </c>
      <c r="H191" s="73">
        <f t="shared" si="91"/>
      </c>
      <c r="I191" s="5">
        <f t="shared" si="92"/>
      </c>
      <c r="K191" s="50">
        <f t="shared" si="89"/>
        <v>40422</v>
      </c>
      <c r="L191" s="44">
        <v>30</v>
      </c>
      <c r="M191" s="65"/>
      <c r="N191" s="66">
        <f t="shared" si="93"/>
        <v>0</v>
      </c>
      <c r="P191" s="67">
        <f t="shared" si="94"/>
      </c>
      <c r="R191" s="44">
        <f t="shared" si="95"/>
      </c>
      <c r="S191" s="44">
        <f t="shared" si="96"/>
      </c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20">
        <v>40452</v>
      </c>
      <c r="B192" s="22">
        <f>VLOOKUP(K192,'[1]TAB. SAL. MÍN.'!$A$415:$F$1073,4,FALSE)</f>
        <v>415</v>
      </c>
      <c r="C192" s="42">
        <f t="shared" si="86"/>
        <v>0</v>
      </c>
      <c r="D192" s="69">
        <f t="shared" si="87"/>
      </c>
      <c r="E192" s="72" t="e">
        <f>VLOOKUP(K192,'[1]TAB. PREVIDENCIÁRIA'!$A$298:$D$2558,4,FALSE)/VLOOKUP($C$5,'[1]TAB. PREVIDENCIÁRIA'!$A$298:$D$2558,4,FALSE)</f>
        <v>#NAME?</v>
      </c>
      <c r="F192" s="73">
        <f t="shared" si="90"/>
      </c>
      <c r="G192" s="74" t="e">
        <f t="shared" si="88"/>
        <v>#NAME?</v>
      </c>
      <c r="H192" s="73">
        <f t="shared" si="91"/>
      </c>
      <c r="I192" s="5">
        <f t="shared" si="92"/>
      </c>
      <c r="K192" s="50">
        <f t="shared" si="89"/>
        <v>40452</v>
      </c>
      <c r="L192" s="44">
        <v>30</v>
      </c>
      <c r="M192" s="65"/>
      <c r="N192" s="66">
        <f t="shared" si="93"/>
        <v>0</v>
      </c>
      <c r="P192" s="67">
        <f t="shared" si="94"/>
      </c>
      <c r="R192" s="44">
        <f t="shared" si="95"/>
      </c>
      <c r="S192" s="44">
        <f t="shared" si="96"/>
      </c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20">
        <v>40483</v>
      </c>
      <c r="B193" s="22">
        <f>VLOOKUP(K193,'[1]TAB. SAL. MÍN.'!$A$415:$F$1073,4,FALSE)</f>
        <v>415</v>
      </c>
      <c r="C193" s="42">
        <f t="shared" si="86"/>
        <v>0</v>
      </c>
      <c r="D193" s="69">
        <f t="shared" si="87"/>
      </c>
      <c r="E193" s="72" t="e">
        <f>VLOOKUP(K193,'[1]TAB. PREVIDENCIÁRIA'!$A$298:$D$2558,4,FALSE)/VLOOKUP($C$5,'[1]TAB. PREVIDENCIÁRIA'!$A$298:$D$2558,4,FALSE)</f>
        <v>#NAME?</v>
      </c>
      <c r="F193" s="73">
        <f t="shared" si="90"/>
      </c>
      <c r="G193" s="74" t="e">
        <f t="shared" si="88"/>
        <v>#NAME?</v>
      </c>
      <c r="H193" s="73">
        <f t="shared" si="91"/>
      </c>
      <c r="I193" s="5">
        <f t="shared" si="92"/>
      </c>
      <c r="K193" s="50">
        <f t="shared" si="89"/>
        <v>40483</v>
      </c>
      <c r="L193" s="44">
        <v>30</v>
      </c>
      <c r="M193" s="65"/>
      <c r="N193" s="66">
        <f t="shared" si="93"/>
        <v>0</v>
      </c>
      <c r="P193" s="67">
        <f t="shared" si="94"/>
      </c>
      <c r="R193" s="44">
        <f t="shared" si="95"/>
      </c>
      <c r="S193" s="44">
        <f t="shared" si="96"/>
      </c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20">
        <v>40513</v>
      </c>
      <c r="B194" s="22">
        <f>VLOOKUP(K194,'[1]TAB. SAL. MÍN.'!$A$415:$F$1073,4,FALSE)</f>
        <v>415</v>
      </c>
      <c r="C194" s="42">
        <f t="shared" si="86"/>
        <v>0</v>
      </c>
      <c r="D194" s="69">
        <f t="shared" si="87"/>
      </c>
      <c r="E194" s="72" t="e">
        <f>VLOOKUP(K194,'[1]TAB. PREVIDENCIÁRIA'!$A$298:$D$2558,4,FALSE)/VLOOKUP($C$5,'[1]TAB. PREVIDENCIÁRIA'!$A$298:$D$2558,4,FALSE)</f>
        <v>#NAME?</v>
      </c>
      <c r="F194" s="73">
        <f t="shared" si="90"/>
      </c>
      <c r="G194" s="74" t="e">
        <f t="shared" si="88"/>
        <v>#NAME?</v>
      </c>
      <c r="H194" s="73">
        <f t="shared" si="91"/>
      </c>
      <c r="I194" s="5">
        <f t="shared" si="92"/>
      </c>
      <c r="K194" s="50">
        <f t="shared" si="89"/>
        <v>40513</v>
      </c>
      <c r="L194" s="44">
        <v>30</v>
      </c>
      <c r="M194" s="65"/>
      <c r="N194" s="66">
        <f t="shared" si="93"/>
        <v>0</v>
      </c>
      <c r="P194" s="67">
        <f t="shared" si="94"/>
      </c>
      <c r="R194" s="44">
        <f t="shared" si="95"/>
      </c>
      <c r="S194" s="44">
        <f t="shared" si="96"/>
      </c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1" t="s">
        <v>39</v>
      </c>
      <c r="B195" s="22">
        <f>LARGE(N183:N194,1)</f>
        <v>0</v>
      </c>
      <c r="C195" s="42">
        <f>M195</f>
        <v>0</v>
      </c>
      <c r="D195" s="69">
        <f>IF(B195=0,"",ROUND(B195*C195/12,2))</f>
      </c>
      <c r="E195" s="72" t="e">
        <f>IF(SUM(C183:C194)=0,E194,SMALL(R183:R194,1))</f>
        <v>#NAME?</v>
      </c>
      <c r="F195" s="73">
        <f t="shared" si="90"/>
      </c>
      <c r="G195" s="74" t="e">
        <f>IF(SUM(C183:C194)=0,G194,SMALL(S183:S194,1))</f>
        <v>#NAME?</v>
      </c>
      <c r="H195" s="73">
        <f t="shared" si="91"/>
      </c>
      <c r="I195" s="5">
        <f t="shared" si="92"/>
      </c>
      <c r="K195" s="50">
        <f>K194</f>
        <v>40513</v>
      </c>
      <c r="L195" s="44">
        <f>YEAR(K195)</f>
        <v>2010</v>
      </c>
      <c r="M195" s="68">
        <f>IF(L195=$M$11,$N$11,IF(L195=$M$12,$N$12,0))</f>
        <v>0</v>
      </c>
      <c r="N195" s="66">
        <f t="shared" si="93"/>
        <v>0</v>
      </c>
      <c r="P195" s="67">
        <f t="shared" si="94"/>
      </c>
      <c r="R195" s="44">
        <f t="shared" si="95"/>
      </c>
      <c r="S195" s="44">
        <f t="shared" si="96"/>
      </c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2:16" ht="16.5">
      <c r="B196" s="2" t="s">
        <v>44</v>
      </c>
      <c r="C196" s="32">
        <v>120</v>
      </c>
      <c r="E196" s="2" t="s">
        <v>45</v>
      </c>
      <c r="F196" s="2"/>
      <c r="G196" s="19" t="e">
        <f>C5</f>
        <v>#NAME?</v>
      </c>
      <c r="H196" s="92" t="e">
        <f>SUM(I27:I195)</f>
        <v>#NAME?</v>
      </c>
      <c r="I196" s="93"/>
      <c r="K196" s="50"/>
      <c r="P196" s="67">
        <v>1</v>
      </c>
    </row>
    <row r="197" spans="2:16" ht="17.25" thickBot="1">
      <c r="B197" s="2"/>
      <c r="C197" s="32"/>
      <c r="E197" s="2"/>
      <c r="F197" s="2"/>
      <c r="G197" s="19"/>
      <c r="H197" s="41"/>
      <c r="I197" s="9"/>
      <c r="K197" s="50"/>
      <c r="P197" s="67">
        <v>1</v>
      </c>
    </row>
    <row r="198" spans="1:16" ht="20.25" thickBot="1">
      <c r="A198" s="81" t="s">
        <v>46</v>
      </c>
      <c r="B198" s="82"/>
      <c r="C198" s="82"/>
      <c r="D198" s="82"/>
      <c r="E198" s="82"/>
      <c r="F198" s="82"/>
      <c r="G198" s="83"/>
      <c r="P198" s="67">
        <v>1</v>
      </c>
    </row>
    <row r="199" spans="1:16" ht="33.75" thickBot="1">
      <c r="A199" s="18" t="s">
        <v>24</v>
      </c>
      <c r="B199" s="18" t="s">
        <v>46</v>
      </c>
      <c r="C199" s="18" t="s">
        <v>40</v>
      </c>
      <c r="D199" s="18" t="s">
        <v>10</v>
      </c>
      <c r="E199" s="18" t="s">
        <v>41</v>
      </c>
      <c r="F199" s="18" t="s">
        <v>42</v>
      </c>
      <c r="G199" s="18" t="s">
        <v>43</v>
      </c>
      <c r="P199" s="67">
        <v>1</v>
      </c>
    </row>
    <row r="200" spans="1:16" ht="15.75">
      <c r="A200" s="35">
        <f aca="true" t="shared" si="97" ref="A200:B204">A9</f>
        <v>38749</v>
      </c>
      <c r="B200" s="31">
        <f t="shared" si="97"/>
        <v>1200</v>
      </c>
      <c r="C200" s="36" t="e">
        <f>VLOOKUP(A200,'[1]TAB. PREVIDENCIÁRIA'!$A$298:$D$2558,4,FALSE)/VLOOKUP($C$5,'[1]TAB. PREVIDENCIÁRIA'!$A$298:$D$2558,4,FALSE)</f>
        <v>#NAME?</v>
      </c>
      <c r="D200" s="69" t="e">
        <f>IF(B200&gt;0,ROUND(B200*C200,2),"")</f>
        <v>#NAME?</v>
      </c>
      <c r="E200" s="75" t="e">
        <f>IF(A200&lt;$C$3,DAYS360($C$3,$C$5)/30*$C$4,DAYS360(A200,$C$5)/30*$C$4)</f>
        <v>#NAME?</v>
      </c>
      <c r="F200" s="69" t="e">
        <f>IF(D200="","",ROUND(D200*E200,2))</f>
        <v>#NAME?</v>
      </c>
      <c r="G200" s="31" t="e">
        <f>IF(F200="","",D200+F200)</f>
        <v>#NAME?</v>
      </c>
      <c r="P200" s="67" t="e">
        <f>IF(G200="","",1)</f>
        <v>#NAME?</v>
      </c>
    </row>
    <row r="201" spans="1:53" ht="15.75">
      <c r="A201" s="33">
        <f t="shared" si="97"/>
        <v>0</v>
      </c>
      <c r="B201" s="5">
        <f t="shared" si="97"/>
        <v>0</v>
      </c>
      <c r="C201" s="6" t="e">
        <f>VLOOKUP(A201,'[1]TAB. PREVIDENCIÁRIA'!$A$298:$D$2558,4,FALSE)/VLOOKUP($C$5,'[1]TAB. PREVIDENCIÁRIA'!$A$298:$D$2558,4,FALSE)</f>
        <v>#N/A</v>
      </c>
      <c r="D201" s="73">
        <f>IF(B201&gt;0,ROUND(B201*C201,2),"")</f>
      </c>
      <c r="E201" s="76" t="e">
        <f>IF(A201&lt;$C$3,DAYS360($C$3,$C$5)/30*$C$4,DAYS360(A201,$C$5)/30*$C$4)</f>
        <v>#NAME?</v>
      </c>
      <c r="F201" s="73">
        <f>IF(D201="","",ROUND(D201*E201,2))</f>
      </c>
      <c r="G201" s="5">
        <f>IF(F201="","",D201+F201)</f>
      </c>
      <c r="P201" s="67">
        <f>IF(G201="","",1)</f>
      </c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5.75">
      <c r="A202" s="33">
        <f t="shared" si="97"/>
        <v>0</v>
      </c>
      <c r="B202" s="5">
        <f t="shared" si="97"/>
        <v>0</v>
      </c>
      <c r="C202" s="6" t="e">
        <f>VLOOKUP(A202,'[1]TAB. PREVIDENCIÁRIA'!$A$298:$D$2558,4,FALSE)/VLOOKUP($C$5,'[1]TAB. PREVIDENCIÁRIA'!$A$298:$D$2558,4,FALSE)</f>
        <v>#N/A</v>
      </c>
      <c r="D202" s="73">
        <f>IF(B202&gt;0,ROUND(B202*C202,2),"")</f>
      </c>
      <c r="E202" s="76" t="e">
        <f>IF(A202&lt;$C$3,DAYS360($C$3,$C$5)/30*$C$4,DAYS360(A202,$C$5)/30*$C$4)</f>
        <v>#NAME?</v>
      </c>
      <c r="F202" s="73">
        <f>IF(D202="","",ROUND(D202*E202,2))</f>
      </c>
      <c r="G202" s="5">
        <f>IF(F202="","",D202+F202)</f>
      </c>
      <c r="P202" s="67">
        <f>IF(G202="","",1)</f>
      </c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5.75">
      <c r="A203" s="33">
        <f t="shared" si="97"/>
        <v>0</v>
      </c>
      <c r="B203" s="5">
        <f t="shared" si="97"/>
        <v>0</v>
      </c>
      <c r="C203" s="6" t="e">
        <f>VLOOKUP(A203,'[1]TAB. PREVIDENCIÁRIA'!$A$298:$D$2558,4,FALSE)/VLOOKUP($C$5,'[1]TAB. PREVIDENCIÁRIA'!$A$298:$D$2558,4,FALSE)</f>
        <v>#N/A</v>
      </c>
      <c r="D203" s="73">
        <f>IF(B203&gt;0,ROUND(B203*C203,2),"")</f>
      </c>
      <c r="E203" s="76" t="e">
        <f>IF(A203&lt;$C$3,DAYS360($C$3,$C$5)/30*$C$4,DAYS360(A203,$C$5)/30*$C$4)</f>
        <v>#NAME?</v>
      </c>
      <c r="F203" s="73">
        <f>IF(D203="","",ROUND(D203*E203,2))</f>
      </c>
      <c r="G203" s="5">
        <f>IF(F203="","",D203+F203)</f>
      </c>
      <c r="P203" s="67">
        <f>IF(G203="","",1)</f>
      </c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5.75">
      <c r="A204" s="33">
        <f t="shared" si="97"/>
        <v>0</v>
      </c>
      <c r="B204" s="5">
        <f t="shared" si="97"/>
        <v>0</v>
      </c>
      <c r="C204" s="6" t="e">
        <f>VLOOKUP(A204,'[1]TAB. PREVIDENCIÁRIA'!$A$298:$D$2558,4,FALSE)/VLOOKUP($C$5,'[1]TAB. PREVIDENCIÁRIA'!$A$298:$D$2558,4,FALSE)</f>
        <v>#N/A</v>
      </c>
      <c r="D204" s="73">
        <f>IF(B204&gt;0,ROUND(B204*C204,2),"")</f>
      </c>
      <c r="E204" s="76" t="e">
        <f>IF(A204&lt;$C$3,DAYS360($C$3,$C$5)/30*$C$4,DAYS360(A204,$C$5)/30*$C$4)</f>
        <v>#NAME?</v>
      </c>
      <c r="F204" s="73">
        <f>IF(D204="","",ROUND(D204*E204,2))</f>
      </c>
      <c r="G204" s="5">
        <f>IF(F204="","",D204+F204)</f>
      </c>
      <c r="P204" s="67">
        <f>IF(G204="","",1)</f>
      </c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3:16" ht="16.5">
      <c r="C205" s="2" t="s">
        <v>47</v>
      </c>
      <c r="E205" s="21" t="e">
        <f>G196</f>
        <v>#NAME?</v>
      </c>
      <c r="F205" s="92" t="e">
        <f>SUM(G200:G204)</f>
        <v>#NAME?</v>
      </c>
      <c r="G205" s="93"/>
      <c r="P205" s="67">
        <v>1</v>
      </c>
    </row>
    <row r="206" ht="16.5" thickBot="1">
      <c r="P206" s="67">
        <v>1</v>
      </c>
    </row>
    <row r="207" spans="3:16" ht="20.25" thickBot="1">
      <c r="C207" s="38" t="s">
        <v>48</v>
      </c>
      <c r="D207" s="39"/>
      <c r="E207" s="40" t="e">
        <f>E205</f>
        <v>#NAME?</v>
      </c>
      <c r="F207" s="39"/>
      <c r="G207" s="39"/>
      <c r="H207" s="94" t="e">
        <f>H196-F205</f>
        <v>#NAME?</v>
      </c>
      <c r="I207" s="95"/>
      <c r="P207" s="67">
        <v>1</v>
      </c>
    </row>
    <row r="209" ht="16.5">
      <c r="A209" s="43" t="s">
        <v>50</v>
      </c>
    </row>
    <row r="210" ht="16.5">
      <c r="A210" s="43" t="s">
        <v>51</v>
      </c>
    </row>
    <row r="214" spans="1:9" ht="17.25">
      <c r="A214" s="91" t="s">
        <v>54</v>
      </c>
      <c r="B214" s="91"/>
      <c r="C214" s="91"/>
      <c r="D214" s="91"/>
      <c r="E214" s="91"/>
      <c r="F214" s="91"/>
      <c r="G214" s="91"/>
      <c r="H214" s="91"/>
      <c r="I214" s="91"/>
    </row>
    <row r="215" spans="1:9" ht="17.25">
      <c r="A215" s="91" t="s">
        <v>55</v>
      </c>
      <c r="B215" s="91"/>
      <c r="C215" s="91"/>
      <c r="D215" s="91"/>
      <c r="E215" s="91"/>
      <c r="F215" s="91"/>
      <c r="G215" s="91"/>
      <c r="H215" s="91"/>
      <c r="I215" s="91"/>
    </row>
  </sheetData>
  <autoFilter ref="P26:P207"/>
  <mergeCells count="16">
    <mergeCell ref="A214:I214"/>
    <mergeCell ref="A215:I215"/>
    <mergeCell ref="B20:D20"/>
    <mergeCell ref="A3:B3"/>
    <mergeCell ref="A4:B4"/>
    <mergeCell ref="A7:C7"/>
    <mergeCell ref="B19:D19"/>
    <mergeCell ref="A25:I25"/>
    <mergeCell ref="H196:I196"/>
    <mergeCell ref="F205:G205"/>
    <mergeCell ref="H207:I207"/>
    <mergeCell ref="A198:G198"/>
    <mergeCell ref="A1:C1"/>
    <mergeCell ref="A2:B2"/>
    <mergeCell ref="A6:B6"/>
    <mergeCell ref="A5:B5"/>
  </mergeCells>
  <conditionalFormatting sqref="D2:D6">
    <cfRule type="cellIs" priority="1" dxfId="0" operator="equal" stopIfTrue="1">
      <formula>"Chamar Alexandre"</formula>
    </cfRule>
  </conditionalFormatting>
  <conditionalFormatting sqref="C14">
    <cfRule type="cellIs" priority="2" dxfId="1" operator="equal" stopIfTrue="1">
      <formula>"PRESCRITO"</formula>
    </cfRule>
    <cfRule type="cellIs" priority="3" dxfId="0" operator="equal" stopIfTrue="1">
      <formula>"NÃO PRESCRITO"</formula>
    </cfRule>
  </conditionalFormatting>
  <conditionalFormatting sqref="C9:C13">
    <cfRule type="cellIs" priority="4" dxfId="2" operator="equal" stopIfTrue="1">
      <formula>"PRESCRITO"</formula>
    </cfRule>
    <cfRule type="cellIs" priority="5" dxfId="3" operator="equal" stopIfTrue="1">
      <formula>"OK"</formula>
    </cfRule>
  </conditionalFormatting>
  <printOptions/>
  <pageMargins left="0.3" right="0.35" top="0.41" bottom="0.34" header="0.25" footer="0.23"/>
  <pageSetup fitToHeight="1" fitToWidth="1" horizontalDpi="600" verticalDpi="600" orientation="landscape" paperSize="9" scale="1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="75" zoomScaleNormal="75" workbookViewId="0" topLeftCell="A1">
      <selection activeCell="F19" sqref="F19"/>
    </sheetView>
  </sheetViews>
  <sheetFormatPr defaultColWidth="8.796875" defaultRowHeight="15.75"/>
  <cols>
    <col min="1" max="16384" width="8.796875" style="1" customWidth="1"/>
  </cols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JFPE</dc:creator>
  <cp:keywords/>
  <dc:description/>
  <cp:lastModifiedBy>charles.lira</cp:lastModifiedBy>
  <cp:lastPrinted>2008-06-04T15:42:17Z</cp:lastPrinted>
  <dcterms:created xsi:type="dcterms:W3CDTF">2005-01-20T14:11:01Z</dcterms:created>
  <dcterms:modified xsi:type="dcterms:W3CDTF">2009-01-27T18:29:59Z</dcterms:modified>
  <cp:category/>
  <cp:version/>
  <cp:contentType/>
  <cp:contentStatus/>
</cp:coreProperties>
</file>